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firstSheet="15" activeTab="20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4. sz. melléklet - 2. oldal" sheetId="16" r:id="rId16"/>
    <sheet name="15. sz. melléklet" sheetId="17" r:id="rId17"/>
    <sheet name="16. sz. melléklet" sheetId="18" r:id="rId18"/>
    <sheet name="17. sz. melléklet  " sheetId="19" r:id="rId19"/>
    <sheet name="18. sz. melléklet" sheetId="20" r:id="rId20"/>
    <sheet name="19. sz. mellékle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" localSheetId="19">#REF!</definedName>
    <definedName name="c">#REF!</definedName>
    <definedName name="Excel_BuiltIn__FilterDatabase_5" localSheetId="10">#REF!</definedName>
    <definedName name="Excel_BuiltIn__FilterDatabase_5" localSheetId="11">'[8]4. sz. melléklet'!#REF!</definedName>
    <definedName name="Excel_BuiltIn__FilterDatabase_5" localSheetId="12">'[8]4. sz. melléklet'!#REF!</definedName>
    <definedName name="Excel_BuiltIn__FilterDatabase_5" localSheetId="16">#REF!</definedName>
    <definedName name="Excel_BuiltIn__FilterDatabase_5" localSheetId="19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'[8]4. sz. melléklet'!#REF!</definedName>
    <definedName name="Excel_BuiltIn__FilterDatabase_5" localSheetId="9">'[8]4. sz. melléklet'!#REF!</definedName>
    <definedName name="Excel_BuiltIn__FilterDatabase_5">#REF!</definedName>
    <definedName name="Excel_BuiltIn__FilterDatabase_5_1" localSheetId="19">'[2]4.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19">'[4]4. sz. melléklet'!#REF!</definedName>
    <definedName name="Excel_BuiltIn__FilterDatabase_5_11">'[4]4. sz. melléklet'!#REF!</definedName>
    <definedName name="Excel_BuiltIn__FilterDatabase_5_12" localSheetId="19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6">#REF!</definedName>
    <definedName name="Excel_BuiltIn__FilterDatabase_5_13" localSheetId="19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 localSheetId="19">'[5]4. sz. melléklet'!#REF!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6">#REF!</definedName>
    <definedName name="Excel_BuiltIn__FilterDatabase_5_17" localSheetId="19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 localSheetId="19">'[3]4.A sz. melléklet'!#REF!</definedName>
    <definedName name="Excel_BuiltIn__FilterDatabase_5_5">'[3]4.A sz. melléklet'!#REF!</definedName>
    <definedName name="Excel_BuiltIn__FilterDatabase_5_6" localSheetId="19">'[3]4.B-C. sz. melléklet'!#REF!</definedName>
    <definedName name="Excel_BuiltIn__FilterDatabase_5_6">'[3]4.B-C. sz. melléklet'!#REF!</definedName>
    <definedName name="Excel_BuiltIn__FilterDatabase_5_7">NA()</definedName>
    <definedName name="Excel_BuiltIn__FilterDatabase_5_8" localSheetId="19">'[4]4. sz. melléklet'!#REF!</definedName>
    <definedName name="Excel_BuiltIn__FilterDatabase_5_8">'[4]4. sz. melléklet'!#REF!</definedName>
    <definedName name="Excel_BuiltIn__FilterDatabase_5_9" localSheetId="19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6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6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 localSheetId="19">'[3]18.'!#REF!</definedName>
    <definedName name="Excel_BuiltIn_Print_Area_1_21">'[3]18.'!#REF!</definedName>
    <definedName name="Excel_BuiltIn_Print_Area_1_22" localSheetId="19">'[3]19.'!#REF!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6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6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6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6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6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 localSheetId="19">'[3]4.B-C. sz. melléklet'!#REF!</definedName>
    <definedName name="Excel_BuiltIn_Print_Titles_6">'[3]4.B-C. sz. melléklet'!#REF!</definedName>
    <definedName name="fff">#REF!</definedName>
    <definedName name="_xlnm.Print_Titles" localSheetId="11">'11. sz. melléklet'!$5:$5</definedName>
    <definedName name="_xlnm.Print_Titles" localSheetId="12">'12. sz. melléklet'!$5:$5</definedName>
    <definedName name="_xlnm.Print_Titles" localSheetId="19">'18. sz. melléklet'!$3:$4</definedName>
    <definedName name="_xlnm.Print_Titles" localSheetId="4">'5. sz. melléklet - Önkormányzat'!$4:$6</definedName>
    <definedName name="_xlnm.Print_Titles" localSheetId="8">'8. sz. melléklet'!$4:$4</definedName>
    <definedName name="_xlnm.Print_Titles" localSheetId="9">'9. sz. melléklet'!$4:$4</definedName>
    <definedName name="_xlnm.Print_Area" localSheetId="10">'10. sz. melléklet'!$A$1:$C$61</definedName>
    <definedName name="_xlnm.Print_Area" localSheetId="11">'11. sz. melléklet'!$B$1:$C$99</definedName>
    <definedName name="_xlnm.Print_Area" localSheetId="12">'12. sz. melléklet'!$A$1:$B$110</definedName>
    <definedName name="_xlnm.Print_Area" localSheetId="17">'16. sz. melléklet'!$A$1:$E$61</definedName>
    <definedName name="_xlnm.Print_Area" localSheetId="19">'18. sz. melléklet'!$A$1:$H$27</definedName>
    <definedName name="_xlnm.Print_Area" localSheetId="2">'3. sz. melléklet'!$A$1:$F$45</definedName>
    <definedName name="_xlnm.Print_Area" localSheetId="3">'4.sz. melléklet'!$C$1:$H$28</definedName>
    <definedName name="_xlnm.Print_Area" localSheetId="8">'8. sz. melléklet'!$B$1:$C$78</definedName>
    <definedName name="_xlnm.Print_Area" localSheetId="9">'9. sz. melléklet'!$B$1:$C$61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<sst xmlns="http://schemas.openxmlformats.org/spreadsheetml/2006/main" count="1936" uniqueCount="992">
  <si>
    <t>Felhalmozási tartalék</t>
  </si>
  <si>
    <t>Zárolt tartalék</t>
  </si>
  <si>
    <t>MINDÖSSZESEN:</t>
  </si>
  <si>
    <t xml:space="preserve">E Ft-ban </t>
  </si>
  <si>
    <t>Eredeti</t>
  </si>
  <si>
    <t>Önkormányzat</t>
  </si>
  <si>
    <t>Pályázatok és azokhoz kapcsolódó feladatok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</si>
  <si>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</si>
  <si>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</si>
  <si>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</si>
  <si>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</si>
  <si>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Határozatokkal elfogadott feladatok</t>
  </si>
  <si>
    <t>Tatai Közös Önkormányzati Hivatal</t>
  </si>
  <si>
    <t>Intézmények Gazdasági Hivatala és a hozzá tartozó költségvetési szervek</t>
  </si>
  <si>
    <t xml:space="preserve">Kuny Domokos Múzeum </t>
  </si>
  <si>
    <t>Mindösszesen</t>
  </si>
  <si>
    <t>E Ft-ban</t>
  </si>
  <si>
    <t>011130</t>
  </si>
  <si>
    <t>Bláthy O. u. támfal építés</t>
  </si>
  <si>
    <t>Kossuth tér városközpont értékmegőrző rehabilitációja KDOP–3.1.1/A–09-1f-2010-0001</t>
  </si>
  <si>
    <t>Kossuth téren közterületi szobor felállítása NKA - AN2000N6284</t>
  </si>
  <si>
    <t>Tata Város Önkormányzatának szervezetfejlesztése ÁROP – 1.A.5-2013-2013-0003</t>
  </si>
  <si>
    <t>Közigazgatási partnerség építése Tatán ÁROP – 1.A.6-2013-2013-0007</t>
  </si>
  <si>
    <t>Tatai Közös Önkormányzati Hivatal 2015. évi költségvetési terve (kormányzati funkciók és kiemelt előirányzatok szerinti bontásban) ( E Ft-ban)</t>
  </si>
  <si>
    <t>Tata Város Önkormányzat 2015. évi költségvetési terve (kormányzati funkciók és kiemelt előirányzatok szerinti bontásban) ( E Ft-ban)</t>
  </si>
  <si>
    <t xml:space="preserve"> Tata Város Önkormányzatának 2015. évi közgazdasági mérlege (E Ft-ban)</t>
  </si>
  <si>
    <t>2015. évi működési célú bevételek és kiadások mérlege (E Ft-ban)</t>
  </si>
  <si>
    <t>2015. évi beruházási kiadások feladatonként (ÁFA-val)</t>
  </si>
  <si>
    <t>2015. évi felújítási kiadások célonként (ÁFA-val)</t>
  </si>
  <si>
    <t>Tatai Közös Önkormányzati Hivatal által folyósított 2015. évi ellátottak pénzbeli juttatásának részletezése</t>
  </si>
  <si>
    <t>Tata Város Önkormányzata által folyósított 2015. évi ellátottak pénzbeli juttatásának részletezése</t>
  </si>
  <si>
    <t>Tata Város Önkormányzata és a Tatai Közös Önkormányzati Hivatal által adott visszatérítendő és vissza nem térítendő támogatások 2015. évi alakulása</t>
  </si>
  <si>
    <t>2015. évi kapott visszatérítendő és vissza nem térítendő támogatások és pénzeszközátvételek alakulása Tata Város Önkormányzatánál és a Tatai Közös Önkormányzati Hivatalnál</t>
  </si>
  <si>
    <t xml:space="preserve"> - Működési tartalék</t>
  </si>
  <si>
    <t>Elvonások és befizetések</t>
  </si>
  <si>
    <t>Termékek és szolgáltatások adói</t>
  </si>
  <si>
    <t>Késedelmi pótlék</t>
  </si>
  <si>
    <t>Bírságok</t>
  </si>
  <si>
    <t>Közvetített szolgáltatások ellenértéke</t>
  </si>
  <si>
    <t>Tulajdonosi bevételek (használatba adásból, üzemeltetésbe adásból származó bevételek, stb.)</t>
  </si>
  <si>
    <t>Garancia és kezességvállalásból származó visszatérülés</t>
  </si>
  <si>
    <t>COFOG</t>
  </si>
  <si>
    <t>Eszközbeszerzés (építési csoport)</t>
  </si>
  <si>
    <t>Informatika biztonsági beruházás, eszközbeszerzés</t>
  </si>
  <si>
    <t>Iktató program szoftver fejlesztés</t>
  </si>
  <si>
    <t>Tárgyi eszköz beszerzés (bútor, textília)</t>
  </si>
  <si>
    <t>Balatonfüredi üdülőbe tárgyi eszköz beszerzés</t>
  </si>
  <si>
    <t>Fényes fürdőn üdülőbe tárgyi eszköz beszerzés</t>
  </si>
  <si>
    <t>Balatonvilágosi üdülőbe tárgyi eszköz beszerzés</t>
  </si>
  <si>
    <t>Egyéb 2015. évi igények</t>
  </si>
  <si>
    <t>013350</t>
  </si>
  <si>
    <t>Tatai Közös Önkormányzati Hivatal tatai épületében aula üvegfödém</t>
  </si>
  <si>
    <t>Tatai 17/4 hrsz-ú ingatlanon sportcsarnok kialakítása I. ütem</t>
  </si>
  <si>
    <t>Tatai 17/4 hrsz-ú ingatlanon sportcsarnok kialakítása II. ütem</t>
  </si>
  <si>
    <t>Tatai 17/4 hrsz-ú ingatlanon sportcsarnok építéséhez kiegészítő munkálatok</t>
  </si>
  <si>
    <t>Kosárlabdacsarnok építés önereje</t>
  </si>
  <si>
    <t>Kastély tér támfal építés önerő és a fennmaradó rész megelőlegezése</t>
  </si>
  <si>
    <t>Kálvária u. 5. kerítés és támfal építése</t>
  </si>
  <si>
    <t>045120</t>
  </si>
  <si>
    <t>József A. u. Komáromi út csomópont fejlesztéséhez kapcsolódó egyéb önkormányzati feladatok</t>
  </si>
  <si>
    <t xml:space="preserve">Építők parkja I ütem </t>
  </si>
  <si>
    <t>Parkoló megváltásból származó bevételek felhasználása (áthúzódó)</t>
  </si>
  <si>
    <t>Kosárlabda csarnok és műfüves focipálya megközelítését szolgáló út kivitelezése (terv készítés folyamatban, ennek hiányában csak becsülhető út, közvilágítás, csapadékvíz)</t>
  </si>
  <si>
    <t>Tata- Agostyán járda, kerékpárút tervezés</t>
  </si>
  <si>
    <t>Út és járdaépítés tervezés (Új úti focipályához út, Dadi u. járda stb.)</t>
  </si>
  <si>
    <t>053010</t>
  </si>
  <si>
    <t>063080</t>
  </si>
  <si>
    <t>Rákóczi u.- Bercsényi u. vízelvezető nyomvonal kiváltás kivitelezés a Kastély park- Öreg tó felé</t>
  </si>
  <si>
    <t>Fekete út- Arany J.u.- Komáromi út Nagykert u. csapadékvíz elvezetés kivitelezés I. ütem</t>
  </si>
  <si>
    <t>Gesztenye fasorban a Malom patak befogadótól gerincvezeték építése és olajfogó műtárgy (Újhegyi vízfolyás alsó szakasz rekonstrukció I. ütem)</t>
  </si>
  <si>
    <t>064010</t>
  </si>
  <si>
    <t>Közvilágítási hálózat korszerűsítése II .ütem ( a KEOP pályázatban szereplő utcákhoz csatlakozó utcák)</t>
  </si>
  <si>
    <t>Térfigyelő kamerarendszer kiépítése</t>
  </si>
  <si>
    <t>Egység u. 12. ingatlan vételár (304/2014. (IX.1.) Tata Kt. határozat</t>
  </si>
  <si>
    <t>Kocsi u. 17. szám mögötti terület megvásárlása (354/2014. (IX.27.) Tata Kt. határozat</t>
  </si>
  <si>
    <t>Visszatérő forrásokkal kapcsolatos beruházások</t>
  </si>
  <si>
    <t>Területi együttműködést segítő programok kialakítása a tatai járásban ÁROP-1.A.3-2014-2014-0113</t>
  </si>
  <si>
    <t>Tata, Kossuth tér városközpont értékmegőrző rehabilitációja KDOP–3.1.1/A–09-1f-2010-0001</t>
  </si>
  <si>
    <t>Napelemes rendszer kiépítése a Kőkúti Általános Iskolában KEOP-4.10.0/N/14-2014-0382</t>
  </si>
  <si>
    <t>Balatonvilágosi konyha korszerűsítés</t>
  </si>
  <si>
    <t>Bercsényi u. 1. alatti ingatlanba informatikai eszközbeszerzés</t>
  </si>
  <si>
    <t>Május 1. út, Oroszlányi u., Keszthelyi út közvilágítás fejlesztése 2014-ről áthúzódó számla</t>
  </si>
  <si>
    <t>Hivatali hátsó fedett beálló felújítása (tetőszerkezet, falszerkezet, világítás)</t>
  </si>
  <si>
    <t>013320</t>
  </si>
  <si>
    <t>Fényes fürdő II. kút felújítás</t>
  </si>
  <si>
    <t>Tata, közvilágítás hálózat korszerűsítése II. ütem (A KEOP pályázatban szereplő utcákhoz közvetlenül csatlakozó utcák)</t>
  </si>
  <si>
    <t>Tópart sétány közvilágítás (Casablanca- Pötörke malom) kivitelezés</t>
  </si>
  <si>
    <t>Térfigyelő kamerarendszer</t>
  </si>
  <si>
    <t>Rákóczi u. 9. homlokzat felújítás</t>
  </si>
  <si>
    <t>Tatai 17/4 hrsz-ú ingatlanon földgáz vezeték vásárlása (2014-ről áthúzódó kötelezettségvállalás)</t>
  </si>
  <si>
    <t>Önkormányzati bérlakások felújítása, ebből 2014. évről áthúzódó számla 1 317 E Ft</t>
  </si>
  <si>
    <t xml:space="preserve"> - Balogh F. u. – Határ út; Nyírfa u., Tulipán u.; Újvilág u. II. ütem</t>
  </si>
  <si>
    <t>Fényes fürdő strand nyitáshoz szükséges munkálatok elvégzésére</t>
  </si>
  <si>
    <t xml:space="preserve"> - Pénzbeni és természetbeni települési támogatás (2015. 03. hónaptól)</t>
  </si>
  <si>
    <t>Tatai Közös Önkormányzati hivatal tatai épületében aula üvegfödém</t>
  </si>
  <si>
    <t>Öko program</t>
  </si>
  <si>
    <t>Önkormányzati nem lakás célú helyiségek felújítása</t>
  </si>
  <si>
    <t>Rákóczi u. 9. homlokzat felújítása</t>
  </si>
  <si>
    <t>Vaszary Villa állagmegóvó munkálataira (365/2014. (XI.27.) Kt. határozat)</t>
  </si>
  <si>
    <t>Fürdő u. 2. sz. ingatlanon a halaszthatatlan munkálatok elvégzésére</t>
  </si>
  <si>
    <t>Almási u. 43. Tatai Vöröskereszt által használt részén tetőfelújítás</t>
  </si>
  <si>
    <t>Tatai Geszti Óvoda Agostyáni Tagintézménye</t>
  </si>
  <si>
    <t>Szivárvány Tagintézménye</t>
  </si>
  <si>
    <t>Dunaalmás Önkormányzatától</t>
  </si>
  <si>
    <t>Neszmély Önkormányzatától</t>
  </si>
  <si>
    <t>Dunaszentmiklós Önkormányzatától</t>
  </si>
  <si>
    <t>Fellner Jakab Alapítvány Támogatása - Kálvária Kápolna felújítása</t>
  </si>
  <si>
    <t>084032</t>
  </si>
  <si>
    <t>Tatai Városi Nyugdíjasklub támogatása</t>
  </si>
  <si>
    <t>084060</t>
  </si>
  <si>
    <t>047460</t>
  </si>
  <si>
    <t>084070</t>
  </si>
  <si>
    <t>082092</t>
  </si>
  <si>
    <t>Működési</t>
  </si>
  <si>
    <t>Felhalmozási</t>
  </si>
  <si>
    <t xml:space="preserve">Aszfalt felületű utak útfelújítása marással újra aszfaltozással </t>
  </si>
  <si>
    <t xml:space="preserve"> - Vértesszőlősi úttal párhuzamos szerviz út egy szakasza, Fényes fürdő út</t>
  </si>
  <si>
    <t>Pormentesítés mart aszfaltos útfelújítás</t>
  </si>
  <si>
    <t xml:space="preserve"> - Fűzfa u. </t>
  </si>
  <si>
    <t>Naplókert u. burkolat felújításhoz kapcsoló önkormányzati feladatok (megállapodás alapján)</t>
  </si>
  <si>
    <t>Útfelújítások tervezése (a pormentesítésre jelölt utcák felújításának műszaki tartalom meghatározása, költségvetési kiírás készítése, 2016. évben felújításra kerülő utcák kiviteli tervei)</t>
  </si>
  <si>
    <t>052080</t>
  </si>
  <si>
    <t xml:space="preserve">Bacsó B.u. 66. lakótelep szennyvíz vezeték felújítása I ütem </t>
  </si>
  <si>
    <t>Bacsó B. u. 66. közvilágítás mérés kiépítés megtérítése E.ON-nak 50% szerződés alapján</t>
  </si>
  <si>
    <t>Bacsó B. u. 66. közvilágítási hálózat felújítása ( II ütem  2. közvil.kábelkör 200 fm kábel,oszlopok)</t>
  </si>
  <si>
    <t>066010</t>
  </si>
  <si>
    <t>Egység utcai szökőkút elbontás, áthelyezés, energiaellátás</t>
  </si>
  <si>
    <t>Várudvari villamos hálózat felújítása ( erőátviteli ,dísz-és közvilágítás)</t>
  </si>
  <si>
    <t>Ady Endre utca zöldterület felújítás határozat szerint</t>
  </si>
  <si>
    <t>Ady E. u. 12-14. (Helyőrségi Klub) felújításának tervei</t>
  </si>
  <si>
    <t>Fényes fürdőn üdülők felújítása</t>
  </si>
  <si>
    <t>Bacsó B. u. 66. lakótelep szennyvízcsatorna hálózat felújítás tervei 2014-ről áthúzódó számla</t>
  </si>
  <si>
    <t>Dobroszláv utcai csapadékvíz elvezető rendszer felújítása 2014-ről áthúzódó számla</t>
  </si>
  <si>
    <t>Belvárosi járda felújítások 2014-ről áthúzódó számla</t>
  </si>
  <si>
    <t>Országos Mentőszolgálat Tatai Állomásának</t>
  </si>
  <si>
    <t>Tatai Városkapu Zrt. támogatása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</si>
  <si>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</si>
  <si>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</si>
  <si>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</si>
  <si>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</si>
  <si>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</si>
  <si>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</si>
  <si>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</si>
  <si>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</si>
  <si>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</si>
  <si>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</si>
  <si>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</si>
  <si>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</si>
  <si>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</si>
  <si>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</si>
  <si>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</si>
  <si>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</si>
  <si>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FELHALMOZÁSI TARTALÉK</t>
  </si>
  <si>
    <t>MŰKÖDÉSI TARTALÉK</t>
  </si>
  <si>
    <t>Tata, közvilágítás hálózat korszerűsítése KEOP– 5.5.0/A.-12-2013-0229</t>
  </si>
  <si>
    <t>066020</t>
  </si>
  <si>
    <t>081071</t>
  </si>
  <si>
    <t>Összesen:</t>
  </si>
  <si>
    <t>ÖNKORMÁNYZAT</t>
  </si>
  <si>
    <t>ÁFA bevétel</t>
  </si>
  <si>
    <t>Működési célú pénzeszközátadás és támogatása</t>
  </si>
  <si>
    <t>Közép-Duna Vidéke Önkormányzati Társulásnak működési hozzájárulás</t>
  </si>
  <si>
    <t>Fentartótói Kölcsön visszafizeté</t>
  </si>
  <si>
    <t>Bölcsöde</t>
  </si>
  <si>
    <t>Üdülőhelyi feladatok támogatása</t>
  </si>
  <si>
    <t>Ft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</si>
  <si>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</si>
  <si>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</si>
  <si>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</si>
  <si>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</si>
  <si>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</si>
  <si>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</si>
  <si>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</si>
  <si>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</si>
  <si>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</si>
  <si>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</si>
  <si>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kívülre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</si>
  <si>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</si>
  <si>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</si>
  <si>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</si>
  <si>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</si>
  <si>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Oktatási és Kulturális Alap</t>
  </si>
  <si>
    <t>Sportiskola - Kőkúti Sasok</t>
  </si>
  <si>
    <t>Vaszary János Általános Iskola Alapítványának matematika versenyre és táborra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</si>
  <si>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</si>
  <si>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</si>
  <si>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</si>
  <si>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</si>
  <si>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</si>
  <si>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</si>
  <si>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</si>
  <si>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061030</t>
  </si>
  <si>
    <t>Egyéb működési kiadások</t>
  </si>
  <si>
    <t>Beruházási kiadások</t>
  </si>
  <si>
    <t>Felújítási kiadások</t>
  </si>
  <si>
    <t xml:space="preserve">Költségvetési egyenleg: </t>
  </si>
  <si>
    <t>Törvény- javaslat hivatk.sz.</t>
  </si>
  <si>
    <t>Jogcímek megnevezése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</si>
  <si>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</si>
  <si>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</si>
  <si>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</si>
  <si>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</si>
  <si>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</si>
  <si>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</si>
  <si>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</si>
  <si>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</si>
  <si>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</si>
  <si>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</si>
  <si>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</si>
  <si>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</si>
  <si>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</si>
  <si>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</si>
  <si>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</si>
  <si>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</si>
  <si>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</si>
  <si>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</si>
  <si>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</si>
  <si>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</si>
  <si>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</si>
  <si>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</si>
  <si>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</si>
  <si>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</si>
  <si>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</si>
  <si>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</si>
  <si>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</si>
  <si>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</si>
  <si>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</si>
  <si>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</si>
  <si>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</si>
  <si>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</si>
  <si>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</si>
  <si>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</si>
  <si>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</si>
  <si>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</si>
  <si>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</si>
  <si>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</si>
  <si>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</si>
  <si>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</si>
  <si>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</si>
  <si>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</si>
  <si>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</si>
  <si>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</si>
  <si>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III.3.</t>
  </si>
  <si>
    <t>Egyes szociális és gyermekjóléti feladatok támogatása</t>
  </si>
  <si>
    <t>III.3.aa)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</si>
  <si>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</si>
  <si>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</si>
  <si>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</si>
  <si>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</si>
  <si>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</si>
  <si>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</si>
  <si>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</si>
  <si>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</si>
  <si>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</si>
  <si>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</si>
  <si>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107060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</si>
  <si>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</si>
  <si>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</si>
  <si>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</si>
  <si>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</si>
  <si>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</si>
  <si>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</si>
  <si>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</si>
  <si>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</si>
  <si>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</si>
  <si>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</si>
  <si>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</si>
  <si>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</si>
  <si>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0"/>
        <rFont val="Times New Roman CE"/>
        <family val="0"/>
      </rPr>
      <t>0-17 éves korcsoportos lakosokra</t>
    </r>
  </si>
  <si>
    <t>III.a)</t>
  </si>
  <si>
    <t>Szociális és gyermekjóléti alapszolgáltatások általános feladatai összesen</t>
  </si>
  <si>
    <t>III.3.c)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</si>
  <si>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</si>
  <si>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</si>
  <si>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</si>
  <si>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</si>
  <si>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</si>
  <si>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</si>
  <si>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</si>
  <si>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</si>
  <si>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</si>
  <si>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</si>
  <si>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</si>
  <si>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</si>
  <si>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</si>
  <si>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</si>
  <si>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</si>
  <si>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</si>
  <si>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</si>
  <si>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</si>
  <si>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</si>
  <si>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</si>
  <si>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</si>
  <si>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</si>
  <si>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</si>
  <si>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</si>
  <si>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</si>
  <si>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</si>
  <si>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</si>
  <si>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fő/év</t>
  </si>
  <si>
    <t>III.5.b)</t>
  </si>
  <si>
    <t>Gyermekétkeztetés üzemeltetési támogatása</t>
  </si>
  <si>
    <t>Gyermekétkeztetés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</si>
  <si>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</si>
  <si>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</si>
  <si>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</si>
  <si>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</si>
  <si>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</si>
  <si>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</si>
  <si>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</si>
  <si>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</si>
  <si>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</si>
  <si>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</si>
  <si>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</si>
  <si>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</si>
  <si>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t>0,5 %</t>
  </si>
  <si>
    <t>csökk.</t>
  </si>
  <si>
    <t>95 %</t>
  </si>
  <si>
    <t>2.mell. V.</t>
  </si>
  <si>
    <t>2. melléklet jogcímeihez ÁLLAMI TÁMOGATÁS MINDÖSSZESEN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</si>
  <si>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</si>
  <si>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</si>
  <si>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</si>
  <si>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</si>
  <si>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>Kamat bevétel</t>
  </si>
  <si>
    <t>Munkaadókat terhelő járulékok és szociális hozzájárulási adó</t>
  </si>
  <si>
    <t>Kenderke Néptánc Egyesület támogatása</t>
  </si>
  <si>
    <t>TIT KEM Egyesületének támogatása</t>
  </si>
  <si>
    <t>Pötörke Néptánc Egyesület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</si>
  <si>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</si>
  <si>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</si>
  <si>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</si>
  <si>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</si>
  <si>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</si>
  <si>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</si>
  <si>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</si>
  <si>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</si>
  <si>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NEP</t>
  </si>
  <si>
    <t>ZBR</t>
  </si>
  <si>
    <t>Kis- és középvállalkozások munkahelyteremtő támogatása</t>
  </si>
  <si>
    <t>TAC támogatása</t>
  </si>
  <si>
    <t>Tatai Városgazda Nonprofit Kft. támogatása</t>
  </si>
  <si>
    <t>Munkáltatói kölcsön nyújtása</t>
  </si>
  <si>
    <t>Működési célú visszatérítendő támogatások, kölcsönök visszatérülése államháztartáson kívülről</t>
  </si>
  <si>
    <t>052 080</t>
  </si>
  <si>
    <t xml:space="preserve">Önkormányzat ifjúsági kezdeményezések és programok </t>
  </si>
  <si>
    <t>2015. évi felhalmozási célú bevételek és kiadások mérlege (E Ft-ban)</t>
  </si>
  <si>
    <t>Tata Város Önkormányzata és az általa irányított költségvetési szervek 2015. évi bevételei forrásonként ( E Ft-ban)</t>
  </si>
  <si>
    <t xml:space="preserve">Tata Város Önkormányzata és az általa irányított költségvetési szervek 2015. évi kiadásai </t>
  </si>
  <si>
    <t>Kuny Domokos Múzeum 2015. évi költségvetése (bevételek)  E Ft-ban</t>
  </si>
  <si>
    <t>Kuny Domokos Múzeum  2015. évi költségvetése (kiadások)  E Ft-ban</t>
  </si>
  <si>
    <t>Tata Város Önkormányzatának 2015. évi</t>
  </si>
  <si>
    <t>Tata Város Önkormányzatának 2015. évi tartalékai (E Ft-ban)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</si>
  <si>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</si>
  <si>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</si>
  <si>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összesen: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</si>
  <si>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</si>
  <si>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belülre</t>
  </si>
  <si>
    <t>Felhalmozási célú támogatások államháztartáson belülről (vissza nem térítendő)</t>
  </si>
  <si>
    <t>Működési célú támogatások államháztartáson belülről (vissza nem térítendő)</t>
  </si>
  <si>
    <t>Működési célra átvett pénzeszközök államháztartáson kívülről (vissza nem térítendő)</t>
  </si>
  <si>
    <t>Működési célú támogatások és átvett pénzeszközök (vissza nem térítendő) összesen:</t>
  </si>
  <si>
    <t>Felhalmozási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</si>
  <si>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</si>
  <si>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</si>
  <si>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</si>
  <si>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</si>
  <si>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</si>
  <si>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</si>
  <si>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</si>
  <si>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</si>
  <si>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</si>
  <si>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</si>
  <si>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</si>
  <si>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</si>
  <si>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</si>
  <si>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Víz-Zene-Virág Fesztivál Egyesületnek nyújtott rövid lejáratú kölcsön visszafizetése</t>
  </si>
  <si>
    <t>Munkáltatói kölcsön visszafizetése</t>
  </si>
  <si>
    <t>Háztartásoknak nyújtott egyéb felhalmozási célú kölcsön visszafizetése</t>
  </si>
  <si>
    <t>Tatai Kistérségi Többcélú Társulástól feladatellátáshoz hozzájárulás</t>
  </si>
  <si>
    <t>Összesen</t>
  </si>
  <si>
    <t>Pénzmaradvány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</si>
  <si>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</si>
  <si>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</si>
  <si>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</si>
  <si>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</si>
  <si>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</si>
  <si>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</si>
  <si>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</si>
  <si>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</si>
  <si>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</si>
  <si>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</si>
  <si>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</si>
  <si>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EU-s projekt neve</t>
  </si>
  <si>
    <t>Azonosítója</t>
  </si>
  <si>
    <t>Támogatási szerződés kötés időpontja</t>
  </si>
  <si>
    <t>Megvalósítás tervezett ideje</t>
  </si>
  <si>
    <t>Források</t>
  </si>
  <si>
    <t>Saját erő, az el nem számolható költségekkel együtt</t>
  </si>
  <si>
    <t>NFM EU Önerő-támogatás</t>
  </si>
  <si>
    <t>EU-s forrás a támogatási szerződés szerint</t>
  </si>
  <si>
    <t xml:space="preserve">Tatai Angolpark rehabilitációja </t>
  </si>
  <si>
    <t>KDOP -2.1.1/B-2f-2009-0002</t>
  </si>
  <si>
    <t>Öreg-tavi Ökoturisztikai Központ kialakítása a csatlakozó kerékpárutak felújításával Tatán és a tematikus aktív turisztikai fejlesztések a kistérségben</t>
  </si>
  <si>
    <t>KDOP–2.1.1/B–09-2010-0002</t>
  </si>
  <si>
    <t>Ökoturisztikai tanösvény kialakítása a tatai Fényes-Fürdő területén</t>
  </si>
  <si>
    <t>KDOP-2.1.1/B-12-2012-0046</t>
  </si>
  <si>
    <t>Tata, Kossuth tér városközpont értékmegőrző rehabilitációja</t>
  </si>
  <si>
    <t>KDOP–3.1.1/A–09-1f-2010-0001</t>
  </si>
  <si>
    <t>A tatai Réti 8-as számú tó vízi élőhellyé történő rehabilitációja</t>
  </si>
  <si>
    <t>KEOP – 3.1.2/2F/09-11-2013-0014</t>
  </si>
  <si>
    <t>Saját bevételek</t>
  </si>
  <si>
    <t>Bevételek mindösszesen</t>
  </si>
  <si>
    <t>Tatabánya-Vértesszőlős-Tata településeket összekötő közlekedési célú kerékpárút építése az Általér mentén</t>
  </si>
  <si>
    <t>KÖZOP–3.2.0/c-08-2010-0003</t>
  </si>
  <si>
    <t>A munka és a magánélet összehangolását segítő helyi kezdeményezések megvalósítása Tata városában</t>
  </si>
  <si>
    <t>TÁMOP-2.4.5-12/3-2012-0028</t>
  </si>
  <si>
    <t>Intermodális közösségi közlekedési központ létrehozása Tatán</t>
  </si>
  <si>
    <t>KÖZOP–5.5.0-09-11-2011-0010</t>
  </si>
  <si>
    <t>Tata, közvilágítás hálózat korszerűsítése</t>
  </si>
  <si>
    <t>KEOP– 5.5.0/A.-12-2013-0229</t>
  </si>
  <si>
    <t>Tata Város Önkormányzatának szervezetfejlesztése</t>
  </si>
  <si>
    <t>ÁROP – 1.A.5-2013-2013-0003</t>
  </si>
  <si>
    <t xml:space="preserve">Közigazgatási partnerség építése Tatán </t>
  </si>
  <si>
    <t>ÁROP – 1.A.6-2013-2013-0007</t>
  </si>
  <si>
    <t xml:space="preserve">A tatai Angolkert természeti és kulturális örökségének helyreállítása </t>
  </si>
  <si>
    <t>KEOP – 3.1.2/2F/09-11-2013-0043</t>
  </si>
  <si>
    <t>Tartaléklistán</t>
  </si>
  <si>
    <t>-</t>
  </si>
  <si>
    <t>Óvodafejlesztés</t>
  </si>
  <si>
    <t>TÁMOP-3.1.11-12/1.2</t>
  </si>
  <si>
    <t>TÁMOP-2.4.5-12/7-2012-0705</t>
  </si>
  <si>
    <t>Egészségre nevelő és szemléletformáló életmódprogramok a Tatai Kistérségben</t>
  </si>
  <si>
    <t>Befogadó élettér Tatán</t>
  </si>
  <si>
    <t>TÁMOP-3.4.2.A/11-2-2012-0004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</si>
  <si>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</si>
  <si>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</si>
  <si>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</si>
  <si>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</si>
  <si>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</si>
  <si>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</si>
  <si>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</si>
  <si>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Mindösszesen bevételek:</t>
  </si>
  <si>
    <t>Mindösszesen kiadások:</t>
  </si>
  <si>
    <t>Adósságot keletkeztető ügyletek</t>
  </si>
  <si>
    <t>Cél megnevezése</t>
  </si>
  <si>
    <t>A kiadás forrása</t>
  </si>
  <si>
    <t>Vissza nem térítendő támogatás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</si>
  <si>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</si>
  <si>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</si>
  <si>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</si>
  <si>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</si>
  <si>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</si>
  <si>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</si>
  <si>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</si>
  <si>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</si>
  <si>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</si>
  <si>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</si>
  <si>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</si>
  <si>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</si>
  <si>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</si>
  <si>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</si>
  <si>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</si>
  <si>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</si>
  <si>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Intézmények Gazdasági Hivatalához tartozó intézmények</t>
  </si>
  <si>
    <t>E. Ft-ban</t>
  </si>
  <si>
    <t>Bevétel</t>
  </si>
  <si>
    <t>Kiadás</t>
  </si>
  <si>
    <t xml:space="preserve">Egyéb működési bevételből </t>
  </si>
  <si>
    <t>Egyéb működési bevételből</t>
  </si>
  <si>
    <t>A munka és a magánélet összehangolása a Tatai Közsö Önkormányzati Hivatalban TÁMOP-2.4.5-12/7-2012-0705</t>
  </si>
  <si>
    <t>A munka és a magánélet összehangolása a Tatai Közös Önkormányzati Hivatalban TÁMOP-2.4.5-12/7-2012-0705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</si>
  <si>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</si>
  <si>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</si>
  <si>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</si>
  <si>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</si>
  <si>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</si>
  <si>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Hitel- és kölcsön törlesztés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</si>
  <si>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</si>
  <si>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</si>
  <si>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</si>
  <si>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</si>
  <si>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</si>
  <si>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</si>
  <si>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</si>
  <si>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</si>
  <si>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</si>
  <si>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</si>
  <si>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</si>
  <si>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</si>
  <si>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</si>
  <si>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</si>
  <si>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</si>
  <si>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</si>
  <si>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</si>
  <si>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</si>
  <si>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</si>
  <si>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</si>
  <si>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</si>
  <si>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</si>
  <si>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</si>
  <si>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</si>
  <si>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</si>
  <si>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</si>
  <si>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</si>
  <si>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</si>
  <si>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</si>
  <si>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</si>
  <si>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</si>
  <si>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</si>
  <si>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</si>
  <si>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</si>
  <si>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</si>
  <si>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</si>
  <si>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</si>
  <si>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</si>
  <si>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</si>
  <si>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</si>
  <si>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</si>
  <si>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</si>
  <si>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</si>
  <si>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</si>
  <si>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</si>
  <si>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</si>
  <si>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</si>
  <si>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</si>
  <si>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</si>
  <si>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</si>
  <si>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</si>
  <si>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</si>
  <si>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</si>
  <si>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</si>
  <si>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</si>
  <si>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</si>
  <si>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</si>
  <si>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</si>
  <si>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</si>
  <si>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</si>
  <si>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</si>
  <si>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</si>
  <si>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</si>
  <si>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</si>
  <si>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</si>
  <si>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</si>
  <si>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</si>
  <si>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</si>
  <si>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</si>
  <si>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</si>
  <si>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</si>
  <si>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</si>
  <si>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</si>
  <si>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</si>
  <si>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</si>
  <si>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</si>
  <si>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</si>
  <si>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</si>
  <si>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</si>
  <si>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</si>
  <si>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</si>
  <si>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</si>
  <si>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</si>
  <si>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</si>
  <si>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</si>
  <si>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</si>
  <si>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</si>
  <si>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</si>
  <si>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</si>
  <si>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</si>
  <si>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</si>
  <si>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</si>
  <si>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</si>
  <si>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</si>
  <si>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</si>
  <si>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</si>
  <si>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</si>
  <si>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</si>
  <si>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</si>
  <si>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</si>
  <si>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</si>
  <si>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</si>
  <si>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</si>
  <si>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</si>
  <si>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</si>
  <si>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</si>
  <si>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</si>
  <si>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</si>
  <si>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</si>
  <si>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</si>
  <si>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</si>
  <si>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</si>
  <si>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</si>
  <si>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</si>
  <si>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Garancia és kezességvállalásból származó bevétel államháztartáson kívülről</t>
  </si>
  <si>
    <t>Költségvetési alcím megnevezése</t>
  </si>
  <si>
    <t>Feladat jellege</t>
  </si>
  <si>
    <t>Felhalmozási bevétel</t>
  </si>
  <si>
    <t>Bevételek összesen</t>
  </si>
  <si>
    <t>Kiadások összesen</t>
  </si>
  <si>
    <t>Szolgáltatások bevétele</t>
  </si>
  <si>
    <t>ÁFA</t>
  </si>
  <si>
    <t>átvett működési célra</t>
  </si>
  <si>
    <t>támogatás értékű működési célra</t>
  </si>
  <si>
    <t>átvett felhalmozási célra</t>
  </si>
  <si>
    <t>támogatásértékű felhalmozási célra</t>
  </si>
  <si>
    <t>pénzforalom nélküli</t>
  </si>
  <si>
    <t>előző évi átvétele</t>
  </si>
  <si>
    <t>Finanszírozás</t>
  </si>
  <si>
    <t>M.adókat terhelő jár.</t>
  </si>
  <si>
    <t>Dologi</t>
  </si>
  <si>
    <t>Dologiból ellátottakra vonatkozó élelmiszer beszerzés és vásárolt élelmezés</t>
  </si>
  <si>
    <t>Pénzbeli juttatás</t>
  </si>
  <si>
    <t>össz</t>
  </si>
  <si>
    <t>Kálvária utcai Óvoda</t>
  </si>
  <si>
    <t>Kuckó Óvoda</t>
  </si>
  <si>
    <t>Bartók B. utcai Óvoda</t>
  </si>
  <si>
    <t>Vaszary J. Általános Iskola</t>
  </si>
  <si>
    <t>Vaszary - Logopédiai Intézet</t>
  </si>
  <si>
    <t>Vaszary-Jázmin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</si>
  <si>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</si>
  <si>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</si>
  <si>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</si>
  <si>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</si>
  <si>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</si>
  <si>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>Diákotthon</t>
  </si>
  <si>
    <t>Intézmények Gazdasági Hivatala</t>
  </si>
  <si>
    <t>Önként vállalt feladat</t>
  </si>
  <si>
    <t>Iskolák és IGH összesen</t>
  </si>
  <si>
    <t>Visszatérő forrásokkal kapcsolatos beruházás*</t>
  </si>
  <si>
    <t>Tata Város Önkormányzatának Európai uniós támogatással megvalósuló projektjeinek tervezett bevételei, kiadásai a beadott kérelmek alapján (E Ft-ban)*</t>
  </si>
  <si>
    <t>A munka és a magánélet összehangolása a Közös Önkormányzati Hivatalban</t>
  </si>
  <si>
    <t>TÁMOP-6.1.2/11/3-2012-0038</t>
  </si>
  <si>
    <t>Deák F. utca önkormányzati tulajdonú belterületi út fejlesztése</t>
  </si>
  <si>
    <t>KDOP-4.2.1/B-11-2012-0022</t>
  </si>
  <si>
    <t xml:space="preserve"> - </t>
  </si>
  <si>
    <t>Napelemes rendszer kiépítése a Kőkúti Általános Iskolában</t>
  </si>
  <si>
    <t>KEOP-4.10.0/N/14-2014-0382</t>
  </si>
  <si>
    <t>Benyújtva</t>
  </si>
  <si>
    <t>Területi együttműködést segítő programok kialakítása a tatai járásban</t>
  </si>
  <si>
    <t>ÁROP-1.A.3-2014-2014-0113</t>
  </si>
  <si>
    <t>„LACUS FELIX” A Kuny Domokos Múzeum múzeumpedagógiai programjának megvalósítására</t>
  </si>
  <si>
    <t>TÁMOP – 3.2.13-12/1-2013-0070</t>
  </si>
  <si>
    <t>Támogatói Okirat kísérőlevél dátuma: 2014.08.19.</t>
  </si>
  <si>
    <t>*Forrás: Projekt szintű pályázati analitikák</t>
  </si>
  <si>
    <t>Könyvtár</t>
  </si>
  <si>
    <t>Egészségügyi Alapellátó Intézmény</t>
  </si>
  <si>
    <t>Kvi. alcímek és szakf. Összesen:</t>
  </si>
  <si>
    <t>PH-nak leadott anyag számai</t>
  </si>
  <si>
    <t>Különbözet</t>
  </si>
  <si>
    <t>vaszary tornaterem</t>
  </si>
  <si>
    <t>minőségi bér</t>
  </si>
  <si>
    <t>igazgatók pótléka minőségi bér</t>
  </si>
  <si>
    <t>ig. min bére kevesebb visszatéve</t>
  </si>
  <si>
    <t>Kertváros útiköltség</t>
  </si>
  <si>
    <t>nem függetlenített vez.túlóra</t>
  </si>
  <si>
    <t>képlethiba</t>
  </si>
  <si>
    <t>Fazekas jub.jutalom Robozné</t>
  </si>
  <si>
    <t>túlóra helyesbítés</t>
  </si>
  <si>
    <t>IGH feladatkörébe tartozó kötelező feladatok</t>
  </si>
  <si>
    <t>Kötelező összesen</t>
  </si>
  <si>
    <t>IGH feladatkörébe tartozó önként vállalt  feladatok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</si>
  <si>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</si>
  <si>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</si>
  <si>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</si>
  <si>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</si>
  <si>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</si>
  <si>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</si>
  <si>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</si>
  <si>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</si>
  <si>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</si>
  <si>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</si>
  <si>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</si>
  <si>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</si>
  <si>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</si>
  <si>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</si>
  <si>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</si>
  <si>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</si>
  <si>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</si>
  <si>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</si>
  <si>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</si>
  <si>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</si>
  <si>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</si>
  <si>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Nem kötelező összesen:</t>
  </si>
  <si>
    <t>Állam (igazgatás) összesen:</t>
  </si>
  <si>
    <t>A munka és a magánélet összehangolását segítő helyi kezdeményezések megvalósítása Tata városában TÁMOP-2.4.5-12/3-2012-0028</t>
  </si>
  <si>
    <t>Önkormányzati költségvetési szervek engedélyezett létszáma</t>
  </si>
  <si>
    <t>Zárolt felhalmozási célú támogatások államháztartáson belülről (vissza nem térítendő)</t>
  </si>
  <si>
    <t>Költségvetési szervek megnevezése</t>
  </si>
  <si>
    <t>Engedélyezett létszám (fő)</t>
  </si>
  <si>
    <t>Fürdő utcai Óvoda</t>
  </si>
  <si>
    <t>Geszti Óvoda</t>
  </si>
  <si>
    <t>Kertvárosi Óvoda</t>
  </si>
  <si>
    <t>Kincseskert Óvoda</t>
  </si>
  <si>
    <t>Csillagsziget Bölcsőde</t>
  </si>
  <si>
    <t>Kamatmentes lakossági kölcsön visszafizetése</t>
  </si>
  <si>
    <t>Munkaügyi Központtól közfoglalkoztatás támogatására</t>
  </si>
  <si>
    <t>Működési célú visszatérítendő támogatások, kölcsönök visszatérülése</t>
  </si>
  <si>
    <t>Tata és Környéke Turisztikai Egyesületnek a Végvárak védelmében HUSK/1101/1.7.1/0143 projekt megvalósítására nyújtott kölcsön visszatérülése</t>
  </si>
  <si>
    <t>Felhalmozási célú garancia és kezességvállalásból származó bevétel államháztartáson kívülről</t>
  </si>
  <si>
    <t>Tata Tóparti Viziközmű társulatnak vállalt kezesség visszatérülése</t>
  </si>
  <si>
    <t>Pötörke Népművészeti Egyesületnek vállalt kezesség visszatérülése</t>
  </si>
  <si>
    <t>Kastély téri támfal építésre vis maior támogatás</t>
  </si>
  <si>
    <t>Tatai Angolpark rehabilitációja KDOP -2.1.1/B-2f-2009-0002 önerő támogatás</t>
  </si>
  <si>
    <t>Öreg-tavi Ökoturisztikai Központ kialakítása a csatlakozó kerékpárutak felújításával Tatán és a tematikus aktív turisztikai fejlesztések a kistérségben KDOP–2.1.1/B–09-2010-0002 önerő támogatás</t>
  </si>
  <si>
    <t>Kossuth tér városközpont értékmegőrző rehabilitációja KDOP–3.1.1/A–09-1f-2010-0001 önerő támogatás</t>
  </si>
  <si>
    <t>Önerő</t>
  </si>
  <si>
    <t>Támogatás</t>
  </si>
  <si>
    <t>Pénzbeni és természetbeni segély (átmeneti segély 2015. 01-02. hó)</t>
  </si>
  <si>
    <t>Települési támogatás</t>
  </si>
  <si>
    <t xml:space="preserve"> - 18. életévét betöltött tartósan beteg hozzátartozójának ápolását, gondozását végző személy részére</t>
  </si>
  <si>
    <t xml:space="preserve"> - Gyógyszer kiadások támogatásához</t>
  </si>
  <si>
    <t xml:space="preserve"> - Lakhatási kiadásokhoz kapcsolódó tartozást felhalmozó személyek részére</t>
  </si>
  <si>
    <t>Arany János Tehetséggondozó Programban részt vevő tanulók támogatása</t>
  </si>
  <si>
    <t>Bursa Hungarica ösztöndíjakra 315/2014. (IX.1.) Tata Kt. határozat alapján</t>
  </si>
  <si>
    <t>Környezetvédelmi Alap civil és intézményi pályázók részére</t>
  </si>
  <si>
    <t>Háziorvosi alapellátás támogatása 273 E Ft/praxis, 21 praxis</t>
  </si>
  <si>
    <t>Kenderke Alapfokú Művészeti Iskola Fürkész Programjának támogatása</t>
  </si>
  <si>
    <t>Magyarországi Bem József Lengyel Kulturális Egyesület tatai tagozatának</t>
  </si>
  <si>
    <t>Magyar Autóklubnak közlekedésbiztonsági oktatás a város általános iskoláiban</t>
  </si>
  <si>
    <t>Jászai Mari színháznak bérlettámogatás</t>
  </si>
  <si>
    <t>Tata és Környéke Turisztikai Egyesületnek a Végvárak védelmében HUSK/1101/1.7.1/0143 projekt megvalósítására kölcsön nyújtása</t>
  </si>
  <si>
    <t>Közlekedési Koordinációs Központnak - Tata, Május 1. út körforgalmi csomópont pénzügyi elszámolás 2014. évről áthúzódó kötelezettség</t>
  </si>
  <si>
    <t>Panel program   346/2009./IX.30./ sz. határozat alapján - Tata, Május 1. út 36.</t>
  </si>
  <si>
    <t>ÚSZT pályázat  fűtéskorszerűsítés /2012, TEF/ 2013, egyéb energiahatékonyságot javító pályázatok</t>
  </si>
  <si>
    <t>016030</t>
  </si>
  <si>
    <t>Állampolgársági ügyek - Anyakönyv</t>
  </si>
  <si>
    <t>109010</t>
  </si>
  <si>
    <t>Szociális Igazgatás</t>
  </si>
  <si>
    <t>044310</t>
  </si>
  <si>
    <t xml:space="preserve">Építés hatósági ügyek </t>
  </si>
  <si>
    <t>Öko Program - Gesztenye fasor 43.</t>
  </si>
  <si>
    <t>Pötörke Egyesület támogatása - Pötörke ház felújítása</t>
  </si>
  <si>
    <t>650 M hitelkeret</t>
  </si>
  <si>
    <t>250 M hitelkeret</t>
  </si>
  <si>
    <t>Kossuth téren közterületi szobor felállítása NKA - AN2000N6284 (a 2.000 E Ft-os támogatás 2013-ban önkormányzatunkhoz érkezett)</t>
  </si>
  <si>
    <t>Balatonvilágosi üdülő energiatakarékossági felújítása, cserépkályha építése</t>
  </si>
  <si>
    <t>Tata-Tóparti Viziközmű Társulat készfizető kezességével kapcsolatos követelés teljesülése után felszabadítható</t>
  </si>
  <si>
    <t>2013. évi feladatmutatók elszámolása utáni visszafizetési kötelezettség</t>
  </si>
  <si>
    <t>2014. évi eseti felülvizsgálatra</t>
  </si>
  <si>
    <t xml:space="preserve">Központosított támogatások </t>
  </si>
  <si>
    <t>Bírság</t>
  </si>
  <si>
    <t>Irányítószervi támogatás folyósítása</t>
  </si>
  <si>
    <t>Tatai Városkapu Közhasznú Zrt. vezérigazgatójának prémiumfeladatára</t>
  </si>
  <si>
    <t>Tatai Fürdő utcai Óvoda</t>
  </si>
  <si>
    <t>Tatai Geszti Óvoda</t>
  </si>
  <si>
    <t>Tatai Geszti Óvoda - Agostyáni Tagintézménye</t>
  </si>
  <si>
    <t>Tatai Geszti Óvoda összesen</t>
  </si>
  <si>
    <t>Tatai Bartók Béla úti Óvoda</t>
  </si>
  <si>
    <t>Tatai Kertvárosi Óvoda</t>
  </si>
  <si>
    <t>Tatai Kincseskert Óvoda</t>
  </si>
  <si>
    <t>Tatai Kincseskert Óvoda - Szivárvány Tagintézménye</t>
  </si>
  <si>
    <t>Tatai Kincseskert Óvoda összesen</t>
  </si>
  <si>
    <t>Óvodák összesen</t>
  </si>
  <si>
    <t>Szolgáltatások ellenértéke (temető fenntartási hozzájárulás, sírhelydíj, nevezési díj)</t>
  </si>
  <si>
    <t xml:space="preserve"> 2015 – 2024-ig a hosszú lejáratú felhalmozási hitel visszafizetéseket figyelembe véve (E Ft-ban)</t>
  </si>
  <si>
    <t>250.000 E Ft
6,1 % kamat</t>
  </si>
  <si>
    <t>650.000 E Ft
3,49 % kamat</t>
  </si>
  <si>
    <t xml:space="preserve">Mindösszesen
</t>
  </si>
  <si>
    <t>Tatai Kincseskert Óvoda - Kettő gyermek fürdőszoba-vízvezeték, burkolás</t>
  </si>
  <si>
    <t>Csillagsziget Bölcsőde - Egy gondozóegység vizes blokkjának a teljes felújítása, gondozó egység parkettájának cseréje</t>
  </si>
  <si>
    <t>Kőkúti Általános Iskola - udvari betonsávok aszfaltozása, tanuló asztalok felújítása, tan.székek pótlása, tanterem PVC burkolat csere</t>
  </si>
  <si>
    <t>Fazekas utcai Általános Iskola - Alsó szint járólapozása, bejárati lépcső burkolat cseréje, sátor villanyszerelés</t>
  </si>
  <si>
    <t>Tatai Kertvárosi Óvoda - egyetemes konyhagép, üst bekötés</t>
  </si>
  <si>
    <t>Tatai Fürdő utcai Óvoda - billenő serpenyő, főző-sütő edények</t>
  </si>
  <si>
    <t>Középnyugat-magyarországi Közlekedési Központ Zrt. részére szerződés alapján 353/2010.(XI.24.) Tata Kt. határozat</t>
  </si>
  <si>
    <t>Középnyugat-magyarországi Közlekedési Központ Zrt. részére veszteség kiegyenlítésre (ebből 2014. évről áthúzódó kötelezettség: 7 726 E Ft)</t>
  </si>
  <si>
    <t>Középnyugat-magyarországi Közlekedési Központ Zrt.-nek megállapodás alapján tanulóbérletekre</t>
  </si>
  <si>
    <t xml:space="preserve"> - Bacsó lakótelep belső út, Váczi M. u., Spar előtt szerviz út</t>
  </si>
  <si>
    <t>Tata és Környéke Turisztikai Egyesület (Turisztikai Desztináció Menedzsment) támogatása 270/2009. (VIII.12.) Tata Kt. határozat</t>
  </si>
  <si>
    <t>Klebelsberg Intézményfenntartó Központ tatai intézményének kölcsön nyújtás</t>
  </si>
  <si>
    <t>Klebelsberg Intézményfenntartó Központ tatai intézményének nyújtott kölcsön visszatérülés</t>
  </si>
  <si>
    <t>Informatikai eszközbeszerzés</t>
  </si>
  <si>
    <t>Magyary Zoltán Művelődési Központ színpad felújítása 61/2014. (III.14.) Tata Kt. határozat</t>
  </si>
  <si>
    <t>Balatonvilágosi üdülő energiatakarékos felújítása, cserépkályha építés</t>
  </si>
  <si>
    <t>Járdafelújítások (Komáromi u. Ady E. út, Szilágyi u., Csapó u., Fazekas u., Gesztenyefasor, Agostyáni utca, Május 1 úti járda részek, Agostyán: Szabadság u., Diófa u., Tavasz u. stb.)</t>
  </si>
  <si>
    <t>Akadálymentesítés, közlekedésbiztonság növelése (járdák, gyalogátkelőhelyek akadálymentesítése, korlát elhelyezése, buszparkoló kijelölés)</t>
  </si>
  <si>
    <t>Viziközmű felújítása az ÉDV Zrt. üzemeltetési szerződése szerint</t>
  </si>
  <si>
    <t>Tatai Közös Önkormányzati Hivatal tatai székhely belső udvar felújítása</t>
  </si>
  <si>
    <t>Fényes fürdőn szálláshelyek részbeni felújítása és vízvezeték-szerelés 2014-ről áthúzódó számlák alapján</t>
  </si>
  <si>
    <t>Bacsó B. út kandeláberek kábelcsere 2014-ről áthúzódó számla</t>
  </si>
  <si>
    <t>Menner Bernát Zeneiskola - WC mosdó bűzelzárók miatti bontás, újraalapozás</t>
  </si>
  <si>
    <t>Agostyáni u. 1-3. épületének Tatai Televízió által használt részén homlokzat-felújítás</t>
  </si>
  <si>
    <t>Fényes Fürdő Kft.-nek tagi kölcsön</t>
  </si>
  <si>
    <t>Bacsó B. ltp. belső út, Váczi M. u., Spar előtti szerviz út marás, aszfaltozás</t>
  </si>
  <si>
    <t>Újvilág u. II. ütem mart aszfaltos felújítása, Balogh F. u., Határ u. mart aszfaltos felújítása, Tulipán u., Nyírfa u. mart aszfaltos felújítása</t>
  </si>
  <si>
    <t>Értékvédelmi feladatok támogatása (2012-2014-ről áthúzódó pályázati kifizetések)</t>
  </si>
  <si>
    <t>Iskolai konyhák felújításának tervei és az átalakítás előkészítése</t>
  </si>
  <si>
    <t>Fekete út, Arany J.u., Komáromi út, Nagykert u. csapadékvíz elvezetés kivitelezés I. ütem</t>
  </si>
  <si>
    <t>Csillagsziget Bölcsőde - élelmezési program, ipari turmixgép, 2 db vár mászóka, gondozónői asztal, radiátor burkolat, faházikó, mozgásfejlesztő eszközök</t>
  </si>
  <si>
    <t>Játszóterek felújítása, bekerítése és bővítése új eszközökkel , homokozók kialakítása, 5×18 lakás térvilágítás, Építők parkja kerítés építés,burkolatok, köztéri berendezések, ping pong asztal, parkosítás,focipálya kialakítása, Lovardai játszótér felújítása, Bacsó B ltp, Levendula ltp.-i ivó kutak létesítése, Agostyán játszóvár összeszerelése, minősítése)</t>
  </si>
  <si>
    <t>Tatai Geszti Óvoda - mosógép, konyhai páraelszívó, komplex konyhai robotgép, 2 db nagy főzőedény</t>
  </si>
  <si>
    <t>Menner Bernát Zeneiskola - Hangszer, 2 db számítógép</t>
  </si>
  <si>
    <t>Tatai Kertvárosi Óvoda - Elektromos kapcs.szekrény,el.kötések cseréje, járda javítás</t>
  </si>
  <si>
    <t>Vaszary János Általános Iskola Jázmin utcai Tagintézménye - balesetveszélyes udvari burkolat bontása, új burkolat készítése, tereprend., tantermi padok felújítása (első osztályosok részére)</t>
  </si>
  <si>
    <t>Tatai Kincseskert Óvoda - Befogadó élettér pályázat</t>
  </si>
  <si>
    <t>Tatai Egészségügyi Alapellátó Intézmény - EKG gép, defibrillátor töltő, fóliázó gép, ügyeleti személygépkocsi</t>
  </si>
  <si>
    <t>Immateriális javak, informatikai eszközök és egyéb tárgyi eszközök beszerzése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</si>
  <si>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</si>
  <si>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</si>
  <si>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</si>
  <si>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</si>
  <si>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</si>
  <si>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</si>
  <si>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</si>
  <si>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Eredeti átlag létszám</t>
  </si>
  <si>
    <t>Hosszabb időtartamú közfoglalkoztatás</t>
  </si>
  <si>
    <t>Tatai Egészségügyi Alapellátó Intézmény</t>
  </si>
  <si>
    <t>Tatai székhely</t>
  </si>
  <si>
    <t>Dunaalmási Kirendeltség</t>
  </si>
  <si>
    <t>Dunaszentmiklósi Kirendeltség</t>
  </si>
  <si>
    <t>Eszközbeszerzés</t>
  </si>
  <si>
    <t>Hódy Sport Egyesületnek</t>
  </si>
  <si>
    <t>Vívó Sport Egyesületnek</t>
  </si>
  <si>
    <t>Tatai Sportegyesületnek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</si>
  <si>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</si>
  <si>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</si>
  <si>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</si>
  <si>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</si>
  <si>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</si>
  <si>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</si>
  <si>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</si>
  <si>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</si>
  <si>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</si>
  <si>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</si>
  <si>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</si>
  <si>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</si>
  <si>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</si>
  <si>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</si>
  <si>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Hiány finanszírozása belső forrásból:</t>
  </si>
  <si>
    <t>Hiány finanszírozása külső forrásból:</t>
  </si>
  <si>
    <t>Általános működési és ágazati támogatás</t>
  </si>
  <si>
    <t>Termékek és szolgáltatások</t>
  </si>
  <si>
    <t>Szolgáltatások ellenértéke</t>
  </si>
  <si>
    <t>Tulajdonosi bevételek</t>
  </si>
  <si>
    <t>Iparűzési adóból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</si>
  <si>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</si>
  <si>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</si>
  <si>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</si>
  <si>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</si>
  <si>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</si>
  <si>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</si>
  <si>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</si>
  <si>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Zárolt tartalék</t>
  </si>
  <si>
    <t>KÖLTSÉGVETÉSI KIADÁSOK ÖSSZESEN</t>
  </si>
  <si>
    <t>FINANSZÍROZÁSI KIADÁSOK ÖSSZESEN</t>
  </si>
  <si>
    <t>KIADÁSOK MINDÖSSZESEN</t>
  </si>
  <si>
    <t>Bevételek</t>
  </si>
  <si>
    <t>Működési támogatások</t>
  </si>
  <si>
    <t>Általános működés és ágazati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</si>
  <si>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</si>
  <si>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</si>
  <si>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</si>
  <si>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</si>
  <si>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Bevétel 2014. év</t>
  </si>
  <si>
    <t>Bevétel 2015. év</t>
  </si>
  <si>
    <r>
      <t>Előirányzat</t>
    </r>
    <r>
      <rPr>
        <b/>
        <sz val="12"/>
        <rFont val="Times New Roman CE"/>
        <family val="1"/>
      </rPr>
      <t xml:space="preserve">           </t>
    </r>
    <r>
      <rPr>
        <b/>
        <sz val="16"/>
        <color indexed="10"/>
        <rFont val="Times New Roman CE"/>
        <family val="0"/>
      </rPr>
      <t>Ft-ban</t>
    </r>
  </si>
  <si>
    <t>Előirányzat      E Ft-ban</t>
  </si>
  <si>
    <t>km</t>
  </si>
  <si>
    <t>m2</t>
  </si>
  <si>
    <t>104 Ft/m2</t>
  </si>
  <si>
    <t>295 000 Ft/km</t>
  </si>
  <si>
    <t>Egyéb önkormányzati feladat támogatása (adóerő képesség 1 lakosra 37 255 Ft)</t>
  </si>
  <si>
    <t>I.1.d)</t>
  </si>
  <si>
    <t>Lakott külterülettel kapcsolatos feladatok támogatása</t>
  </si>
  <si>
    <t>2550 Ft/ külter.lakos</t>
  </si>
  <si>
    <t>I.1.e)</t>
  </si>
  <si>
    <t>1,55 Ft/ idegenfor.adóft</t>
  </si>
  <si>
    <t>Óvodapedagógusok bértámogatása pótlólagos összege 3 hónapra 2015/2016-ra</t>
  </si>
  <si>
    <t>Óvodaműk. támogatás 4 hónapra: gyermekek nevelése a napi 8 órát eléri</t>
  </si>
  <si>
    <t>II.5.</t>
  </si>
  <si>
    <t>Kiegészítő támogatás az óvodapedagógusok minősítéséből adódó többletkiadásokhoz</t>
  </si>
  <si>
    <t>Alapfokú végzettségű Ped. II. kategóriába sorolt</t>
  </si>
  <si>
    <t>352 000 Ft/fő/11hó</t>
  </si>
  <si>
    <t>Alapfokú végzettségű Mesterped. Kategóriába sorolt</t>
  </si>
  <si>
    <t>Ft/fő</t>
  </si>
  <si>
    <t>1 286 000 Ft/fő/11hó</t>
  </si>
  <si>
    <t>Mesterfokú végzettségű Ped. II. kategóriába sorolt</t>
  </si>
  <si>
    <t>386 000 Ft/fő/11hó</t>
  </si>
  <si>
    <t>Mesterfokú végzettségű Mesterped. Kategóriába sorolt</t>
  </si>
  <si>
    <t>1 415 000 Ft/fő/11hó</t>
  </si>
  <si>
    <t>Pénzbeli szociális ellátások kiegészítése</t>
  </si>
  <si>
    <t>lakos/fő</t>
  </si>
  <si>
    <t>III.3.ad)</t>
  </si>
  <si>
    <t>Szociális étkeztetés - társulási kiegészítéssel (55 360 Ft fajlagos összeg 110 %-a)</t>
  </si>
  <si>
    <t xml:space="preserve">Bölcsődei ellátás - nem fogyatékos, nem hátrányos helyzetű gyermek </t>
  </si>
  <si>
    <t xml:space="preserve">Finanszírozás szempontjából elismert dolgozók bértámogatása </t>
  </si>
  <si>
    <t>Táblázat alatt Megjegyzésben magyarázat</t>
  </si>
  <si>
    <r>
      <t xml:space="preserve">Önkormányzat elvárt bevétele: </t>
    </r>
    <r>
      <rPr>
        <b/>
        <sz val="12"/>
        <rFont val="Times New Roman CE"/>
        <family val="0"/>
      </rPr>
      <t xml:space="preserve">2013. évi </t>
    </r>
    <r>
      <rPr>
        <sz val="12"/>
        <rFont val="Times New Roman CE"/>
        <family val="0"/>
      </rPr>
      <t>iparűzési adóalap 0,55 %-a</t>
    </r>
  </si>
  <si>
    <t>0,55 %</t>
  </si>
  <si>
    <t>Differenciálás: Támogatás csökkentés 100 % lenne, az adóerő-képesség miatt, de közös hivatal székhelye miatt 10 %-kal csökkenthető, ezért 90 % a támogatás csökkentés.</t>
  </si>
  <si>
    <t>10 % csökk.</t>
  </si>
  <si>
    <t>90 %</t>
  </si>
  <si>
    <r>
      <t xml:space="preserve">Támogatás csökkentés a következő </t>
    </r>
    <r>
      <rPr>
        <b/>
        <sz val="12"/>
        <rFont val="Times New Roman CE"/>
        <family val="0"/>
      </rPr>
      <t>sorrend szerint</t>
    </r>
    <r>
      <rPr>
        <sz val="12"/>
        <rFont val="Times New Roman CE"/>
        <family val="0"/>
      </rPr>
      <t xml:space="preserve"> I.1.c), I.1.d), I.1.e), I.1.ba),  I.1.bb),  I.1.bc),  I.1.bd),  I.1.a) támogatás összegéig terheli az önkormányzatot.</t>
    </r>
  </si>
  <si>
    <t xml:space="preserve">általános működési és ágazati feladatainak támogatásáról </t>
  </si>
  <si>
    <t>Önkormányzati ingatlanon végzett fejlesztések</t>
  </si>
  <si>
    <t>Fényes-fürdő területén fejlesztések végrehajtása (üzemeltetési szerződés alapján)</t>
  </si>
  <si>
    <t>Épület építési beruházások támogatása</t>
  </si>
  <si>
    <t>Építők parkja I. ütem</t>
  </si>
  <si>
    <t>Kormányengedéllyel rendelkező feladatok</t>
  </si>
  <si>
    <t>Kormányengedély módosítást igénylő feladatok</t>
  </si>
  <si>
    <t>Összes hitelfelvétel: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</si>
  <si>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</si>
  <si>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</si>
  <si>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</si>
  <si>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</si>
  <si>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</si>
  <si>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</si>
  <si>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Gépjárműadó</t>
  </si>
  <si>
    <t xml:space="preserve"> - Talajterhelési díj</t>
  </si>
  <si>
    <t>Működési bevételek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</si>
  <si>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</si>
  <si>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</si>
  <si>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</si>
  <si>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</si>
  <si>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</si>
  <si>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Felhalmozási célú átvett pénzeszközök</t>
  </si>
  <si>
    <t>KÖLTSÉGVETÉSI BEVÉTELEK ÖSSZESEN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</si>
  <si>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</si>
  <si>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</si>
  <si>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</si>
  <si>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</si>
  <si>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</si>
  <si>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</si>
  <si>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</si>
  <si>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</si>
  <si>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</si>
  <si>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</si>
  <si>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</si>
  <si>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</si>
  <si>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</si>
  <si>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</si>
  <si>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</si>
  <si>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</si>
  <si>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</si>
  <si>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</si>
  <si>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</si>
  <si>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</si>
  <si>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</si>
  <si>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</si>
  <si>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</si>
  <si>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</si>
  <si>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</si>
  <si>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</si>
  <si>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</si>
  <si>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</si>
  <si>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</si>
  <si>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Aktív korúak rendszeres szociális segélye</t>
  </si>
  <si>
    <t>Összeg</t>
  </si>
  <si>
    <t>Működési tartalékok</t>
  </si>
  <si>
    <t>Általános tartalék</t>
  </si>
  <si>
    <t>Működési tartalék</t>
  </si>
  <si>
    <t>Működési céltartalék</t>
  </si>
  <si>
    <t xml:space="preserve">Felhalmozási tartalékok </t>
  </si>
  <si>
    <t xml:space="preserve"> - Felhalmozási tartalék, melyből 27 075 E Ft felhasználása a bevétel berérkezéséhez kötött</t>
  </si>
  <si>
    <t>Hitel</t>
  </si>
  <si>
    <t>Hitel (megkötött szerződés alapján)</t>
  </si>
  <si>
    <t>Megkötött szerződés alapján</t>
  </si>
  <si>
    <t>Intézmények Gazdasági Hivatalához tartozó önállóan működő intézmények 2015. évi költségvetése (E Ft-ban)</t>
  </si>
  <si>
    <t>Intézmények Gazdasági Hivatalához tartozó  önállóan működő intézmények 2015. évi költségvetése (E Ft-ban)</t>
  </si>
  <si>
    <t>Vaszary János Általános Iskola - elektromos hálózat átalakítása a megnövekedett igényeknek megfelelő hálózatbővítéssel, fogyasztási mérők összevonásával, játszótér kialakítása</t>
  </si>
  <si>
    <t>460/135 hrsz-ú ingatlan megvásárlása (509/2013. (X.31) Tata Kt. határozat</t>
  </si>
  <si>
    <t>Tatai Barokk Fesztivál és Nemzetközi Zenei Mesterkurzus támogatása</t>
  </si>
  <si>
    <t>Hitel felhalmozási célok szerinti bontásban (E Ft-ban)</t>
  </si>
  <si>
    <t>Az Önkormányzat adósságot keletkeztető ügyleteinek és azok fedezetére felhasználható saját bevételeink alakulásáról (E Ft-ban)</t>
  </si>
  <si>
    <t>Saját bevétel és adósságot keletkeztető ügyletből eredő fizetési kötelezettség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</si>
  <si>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</si>
  <si>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</si>
  <si>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</si>
  <si>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</si>
  <si>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</si>
  <si>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</si>
  <si>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</si>
  <si>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</si>
  <si>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Helyi adók</t>
  </si>
  <si>
    <t>Osztalék, koncessziós díj, hozambevétel (kamatbevétel)</t>
  </si>
  <si>
    <t>Díjak, pótlékok, bírságok</t>
  </si>
  <si>
    <t>Talajterhelési díj</t>
  </si>
  <si>
    <t>Szolgáltatások ellenértéke (temető fenntartási hozzájárulás,sírhelydíj, nevezési díj)</t>
  </si>
  <si>
    <t>Tulajdonosi bevétel (használatba adásból, üzemeltetésbe adásból származó bevétel)</t>
  </si>
  <si>
    <t>- ebből lakbér</t>
  </si>
  <si>
    <t>Pótlék, bírság</t>
  </si>
  <si>
    <t>Tárgyi eszközök, immateriális javak, és önkormányzati vagyonértékesítésből származó bevétel (ÁFA nélküli, csak önkormányzat)</t>
  </si>
  <si>
    <t>SAJÁT BEVÉTELEK</t>
  </si>
  <si>
    <t>Saját bevételek 50 %-a</t>
  </si>
  <si>
    <t>Előző év (ek) ben keletkezett tárgyévet terhelő fizetési kötelezettség</t>
  </si>
  <si>
    <t>Hosszú lejáratú hitel tőke és kamatfizetési kötelezettsége</t>
  </si>
  <si>
    <t>Tárgyévben keletkezett, illetve keletkező, tárgyévet terhelő fizetési kötelezettség</t>
  </si>
  <si>
    <t>FIZETÉSI KÖTELEZETTSÉG ÖSSZESEN</t>
  </si>
  <si>
    <t xml:space="preserve">Fizetési kötelezettség csökkentett saját bevétel 50 %-a </t>
  </si>
  <si>
    <t>7. évet követően lejáratig (2024.)</t>
  </si>
  <si>
    <t>Felhalmozási célú támogatások és átvett pénzeszközök összesen:</t>
  </si>
  <si>
    <t>Tópart sétány közvilágítás (Casablanca- Ökoturisztikai Központ - Pötörke malom) kivitelezés</t>
  </si>
  <si>
    <t>* a 250 M Ft-os hitelkeretre a hitellehívás 2014-ben az Angolpark rehabilitációja és az Öreg-tavi Ökoturisztikai Központ kialakítása a csatlakozó kerékpárutak felújításával Tatán és a tematikus aktív turisztikai fejlesztések a kistérségben projektekre önerőből megelőlegezett számlákra megtörtént. A hitel átutalására 2014. és 2015. évben került sor, a 2015. januárban utalt 59.262 E Ft-ból 10.397 E Ft az idei évben más feladatra fordítható.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</si>
</sst>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</numFmts>
  <fonts count="7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b/>
      <i/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2"/>
      <name val="Arial CE"/>
      <family val="0"/>
    </font>
    <font>
      <sz val="10"/>
      <name val="MS Sans Serif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1"/>
      <name val="Times New Roman"/>
      <family val="1"/>
    </font>
    <font>
      <b/>
      <u val="single"/>
      <sz val="11"/>
      <name val="Times New Roman CE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6"/>
      <color indexed="10"/>
      <name val="Times New Roman CE"/>
      <family val="0"/>
    </font>
    <font>
      <sz val="10"/>
      <color indexed="10"/>
      <name val="Times New Roman CE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91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7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/>
    </xf>
    <xf numFmtId="0" fontId="22" fillId="0" borderId="16" xfId="0" applyFont="1" applyBorder="1" applyAlignment="1">
      <alignment vertical="top" wrapText="1"/>
    </xf>
    <xf numFmtId="3" fontId="22" fillId="0" borderId="17" xfId="0" applyNumberFormat="1" applyFont="1" applyBorder="1" applyAlignment="1">
      <alignment horizontal="right"/>
    </xf>
    <xf numFmtId="0" fontId="20" fillId="0" borderId="16" xfId="0" applyFont="1" applyBorder="1" applyAlignment="1">
      <alignment vertical="top" wrapText="1"/>
    </xf>
    <xf numFmtId="3" fontId="20" fillId="0" borderId="17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16" xfId="0" applyFont="1" applyBorder="1" applyAlignment="1">
      <alignment vertical="top" wrapText="1"/>
    </xf>
    <xf numFmtId="3" fontId="24" fillId="0" borderId="17" xfId="0" applyNumberFormat="1" applyFont="1" applyBorder="1" applyAlignment="1">
      <alignment horizontal="right"/>
    </xf>
    <xf numFmtId="0" fontId="20" fillId="0" borderId="19" xfId="0" applyFont="1" applyBorder="1" applyAlignment="1">
      <alignment vertical="top" wrapText="1"/>
    </xf>
    <xf numFmtId="3" fontId="20" fillId="0" borderId="20" xfId="0" applyNumberFormat="1" applyFont="1" applyBorder="1" applyAlignment="1">
      <alignment horizontal="right"/>
    </xf>
    <xf numFmtId="3" fontId="20" fillId="0" borderId="21" xfId="0" applyNumberFormat="1" applyFont="1" applyBorder="1" applyAlignment="1">
      <alignment horizontal="right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101">
      <alignment/>
      <protection/>
    </xf>
    <xf numFmtId="3" fontId="25" fillId="0" borderId="0" xfId="101" applyNumberFormat="1">
      <alignment/>
      <protection/>
    </xf>
    <xf numFmtId="0" fontId="27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5" fillId="0" borderId="0" xfId="101" applyFont="1">
      <alignment/>
      <protection/>
    </xf>
    <xf numFmtId="0" fontId="28" fillId="0" borderId="16" xfId="101" applyFont="1" applyBorder="1" applyAlignment="1">
      <alignment wrapText="1"/>
      <protection/>
    </xf>
    <xf numFmtId="0" fontId="25" fillId="0" borderId="0" xfId="101" applyFont="1">
      <alignment/>
      <protection/>
    </xf>
    <xf numFmtId="0" fontId="26" fillId="0" borderId="0" xfId="101" applyFont="1">
      <alignment/>
      <protection/>
    </xf>
    <xf numFmtId="3" fontId="30" fillId="0" borderId="15" xfId="101" applyNumberFormat="1" applyFont="1" applyBorder="1" applyAlignment="1">
      <alignment horizontal="center"/>
      <protection/>
    </xf>
    <xf numFmtId="3" fontId="28" fillId="0" borderId="18" xfId="101" applyNumberFormat="1" applyFont="1" applyBorder="1">
      <alignment/>
      <protection/>
    </xf>
    <xf numFmtId="3" fontId="30" fillId="0" borderId="18" xfId="101" applyNumberFormat="1" applyFont="1" applyBorder="1">
      <alignment/>
      <protection/>
    </xf>
    <xf numFmtId="0" fontId="28" fillId="0" borderId="0" xfId="101" applyFont="1">
      <alignment/>
      <protection/>
    </xf>
    <xf numFmtId="3" fontId="30" fillId="0" borderId="21" xfId="101" applyNumberFormat="1" applyFont="1" applyBorder="1">
      <alignment/>
      <protection/>
    </xf>
    <xf numFmtId="3" fontId="28" fillId="0" borderId="0" xfId="101" applyNumberFormat="1" applyFont="1">
      <alignment/>
      <protection/>
    </xf>
    <xf numFmtId="0" fontId="28" fillId="0" borderId="0" xfId="101" applyFont="1" applyBorder="1">
      <alignment/>
      <protection/>
    </xf>
    <xf numFmtId="3" fontId="25" fillId="0" borderId="22" xfId="101" applyNumberFormat="1" applyBorder="1">
      <alignment/>
      <protection/>
    </xf>
    <xf numFmtId="0" fontId="27" fillId="0" borderId="0" xfId="101" applyFont="1">
      <alignment/>
      <protection/>
    </xf>
    <xf numFmtId="0" fontId="30" fillId="0" borderId="16" xfId="101" applyFont="1" applyBorder="1" applyAlignment="1">
      <alignment wrapText="1"/>
      <protection/>
    </xf>
    <xf numFmtId="3" fontId="25" fillId="0" borderId="23" xfId="101" applyNumberFormat="1" applyBorder="1">
      <alignment/>
      <protection/>
    </xf>
    <xf numFmtId="3" fontId="25" fillId="0" borderId="0" xfId="101" applyNumberFormat="1" applyBorder="1">
      <alignment/>
      <protection/>
    </xf>
    <xf numFmtId="3" fontId="27" fillId="0" borderId="0" xfId="101" applyNumberFormat="1" applyFont="1">
      <alignment/>
      <protection/>
    </xf>
    <xf numFmtId="0" fontId="25" fillId="0" borderId="0" xfId="101" applyAlignment="1">
      <alignment wrapText="1"/>
      <protection/>
    </xf>
    <xf numFmtId="0" fontId="30" fillId="0" borderId="13" xfId="101" applyFont="1" applyBorder="1" applyAlignment="1">
      <alignment wrapText="1"/>
      <protection/>
    </xf>
    <xf numFmtId="0" fontId="29" fillId="0" borderId="19" xfId="101" applyFont="1" applyBorder="1" applyAlignment="1">
      <alignment wrapText="1"/>
      <protection/>
    </xf>
    <xf numFmtId="3" fontId="25" fillId="0" borderId="0" xfId="101" applyNumberFormat="1" applyAlignment="1">
      <alignment horizontal="left" wrapText="1"/>
      <protection/>
    </xf>
    <xf numFmtId="0" fontId="28" fillId="0" borderId="0" xfId="101" applyFont="1" applyAlignment="1">
      <alignment wrapText="1"/>
      <protection/>
    </xf>
    <xf numFmtId="0" fontId="30" fillId="0" borderId="0" xfId="101" applyFont="1" applyBorder="1" applyAlignment="1">
      <alignment wrapText="1"/>
      <protection/>
    </xf>
    <xf numFmtId="0" fontId="25" fillId="0" borderId="22" xfId="101" applyBorder="1" applyAlignment="1">
      <alignment wrapText="1"/>
      <protection/>
    </xf>
    <xf numFmtId="0" fontId="25" fillId="0" borderId="23" xfId="101" applyBorder="1" applyAlignment="1">
      <alignment horizontal="left" wrapText="1"/>
      <protection/>
    </xf>
    <xf numFmtId="3" fontId="25" fillId="0" borderId="0" xfId="101" applyNumberFormat="1" applyAlignment="1">
      <alignment/>
      <protection/>
    </xf>
    <xf numFmtId="3" fontId="27" fillId="0" borderId="0" xfId="101" applyNumberFormat="1" applyFont="1" applyAlignment="1">
      <alignment/>
      <protection/>
    </xf>
    <xf numFmtId="3" fontId="27" fillId="0" borderId="0" xfId="101" applyNumberFormat="1" applyFont="1" applyAlignment="1">
      <alignment/>
      <protection/>
    </xf>
    <xf numFmtId="3" fontId="25" fillId="0" borderId="0" xfId="101" applyNumberFormat="1" applyFont="1" applyAlignment="1">
      <alignment/>
      <protection/>
    </xf>
    <xf numFmtId="3" fontId="26" fillId="0" borderId="0" xfId="101" applyNumberFormat="1" applyFont="1" applyAlignment="1">
      <alignment/>
      <protection/>
    </xf>
    <xf numFmtId="0" fontId="34" fillId="0" borderId="16" xfId="101" applyFont="1" applyBorder="1" applyAlignment="1">
      <alignment wrapText="1"/>
      <protection/>
    </xf>
    <xf numFmtId="3" fontId="34" fillId="0" borderId="18" xfId="101" applyNumberFormat="1" applyFont="1" applyBorder="1">
      <alignment/>
      <protection/>
    </xf>
    <xf numFmtId="3" fontId="33" fillId="0" borderId="0" xfId="101" applyNumberFormat="1" applyFont="1">
      <alignment/>
      <protection/>
    </xf>
    <xf numFmtId="3" fontId="33" fillId="0" borderId="0" xfId="101" applyNumberFormat="1" applyFont="1" applyAlignment="1">
      <alignment/>
      <protection/>
    </xf>
    <xf numFmtId="0" fontId="33" fillId="0" borderId="0" xfId="101" applyFont="1">
      <alignment/>
      <protection/>
    </xf>
    <xf numFmtId="0" fontId="29" fillId="0" borderId="16" xfId="101" applyFont="1" applyBorder="1" applyAlignment="1">
      <alignment wrapText="1"/>
      <protection/>
    </xf>
    <xf numFmtId="3" fontId="29" fillId="0" borderId="18" xfId="101" applyNumberFormat="1" applyFont="1" applyBorder="1">
      <alignment/>
      <protection/>
    </xf>
    <xf numFmtId="3" fontId="26" fillId="0" borderId="0" xfId="101" applyNumberFormat="1" applyFont="1">
      <alignment/>
      <protection/>
    </xf>
    <xf numFmtId="3" fontId="26" fillId="0" borderId="0" xfId="101" applyNumberFormat="1" applyFont="1" applyAlignment="1">
      <alignment/>
      <protection/>
    </xf>
    <xf numFmtId="0" fontId="26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1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21" fillId="0" borderId="24" xfId="0" applyFont="1" applyBorder="1" applyAlignment="1">
      <alignment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3" fontId="35" fillId="0" borderId="17" xfId="0" applyNumberFormat="1" applyFont="1" applyBorder="1" applyAlignment="1">
      <alignment horizontal="center" wrapText="1"/>
    </xf>
    <xf numFmtId="3" fontId="35" fillId="0" borderId="18" xfId="0" applyNumberFormat="1" applyFont="1" applyBorder="1" applyAlignment="1">
      <alignment horizontal="center" wrapText="1"/>
    </xf>
    <xf numFmtId="0" fontId="35" fillId="0" borderId="24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3" fontId="35" fillId="0" borderId="17" xfId="0" applyNumberFormat="1" applyFont="1" applyBorder="1" applyAlignment="1">
      <alignment wrapText="1"/>
    </xf>
    <xf numFmtId="3" fontId="35" fillId="0" borderId="18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16" xfId="0" applyFont="1" applyBorder="1" applyAlignment="1">
      <alignment wrapText="1"/>
    </xf>
    <xf numFmtId="37" fontId="35" fillId="0" borderId="17" xfId="0" applyNumberFormat="1" applyFont="1" applyBorder="1" applyAlignment="1">
      <alignment wrapText="1"/>
    </xf>
    <xf numFmtId="0" fontId="35" fillId="0" borderId="16" xfId="0" applyFont="1" applyBorder="1" applyAlignment="1">
      <alignment/>
    </xf>
    <xf numFmtId="0" fontId="21" fillId="0" borderId="16" xfId="0" applyFont="1" applyBorder="1" applyAlignment="1">
      <alignment horizontal="left" wrapText="1"/>
    </xf>
    <xf numFmtId="3" fontId="21" fillId="0" borderId="17" xfId="0" applyNumberFormat="1" applyFont="1" applyBorder="1" applyAlignment="1">
      <alignment wrapText="1"/>
    </xf>
    <xf numFmtId="0" fontId="21" fillId="0" borderId="16" xfId="0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37" fillId="0" borderId="24" xfId="0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16" xfId="0" applyFont="1" applyBorder="1" applyAlignment="1">
      <alignment/>
    </xf>
    <xf numFmtId="3" fontId="38" fillId="0" borderId="17" xfId="0" applyNumberFormat="1" applyFont="1" applyBorder="1" applyAlignment="1">
      <alignment wrapText="1"/>
    </xf>
    <xf numFmtId="0" fontId="37" fillId="0" borderId="0" xfId="0" applyFont="1" applyAlignment="1">
      <alignment/>
    </xf>
    <xf numFmtId="0" fontId="35" fillId="0" borderId="27" xfId="0" applyFont="1" applyBorder="1" applyAlignment="1">
      <alignment/>
    </xf>
    <xf numFmtId="0" fontId="35" fillId="0" borderId="2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 wrapText="1"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3" fontId="35" fillId="0" borderId="17" xfId="0" applyNumberFormat="1" applyFont="1" applyBorder="1" applyAlignment="1">
      <alignment wrapText="1"/>
    </xf>
    <xf numFmtId="0" fontId="35" fillId="0" borderId="0" xfId="0" applyFont="1" applyAlignment="1">
      <alignment/>
    </xf>
    <xf numFmtId="0" fontId="35" fillId="0" borderId="19" xfId="0" applyFont="1" applyBorder="1" applyAlignment="1">
      <alignment wrapText="1"/>
    </xf>
    <xf numFmtId="3" fontId="30" fillId="0" borderId="18" xfId="101" applyNumberFormat="1" applyFont="1" applyBorder="1" applyAlignment="1">
      <alignment horizontal="center"/>
      <protection/>
    </xf>
    <xf numFmtId="3" fontId="21" fillId="0" borderId="17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0" fontId="20" fillId="0" borderId="0" xfId="106" applyFont="1">
      <alignment/>
      <protection/>
    </xf>
    <xf numFmtId="0" fontId="42" fillId="0" borderId="0" xfId="106" applyFont="1">
      <alignment/>
      <protection/>
    </xf>
    <xf numFmtId="0" fontId="22" fillId="0" borderId="0" xfId="106" applyFont="1">
      <alignment/>
      <protection/>
    </xf>
    <xf numFmtId="0" fontId="41" fillId="0" borderId="28" xfId="106" applyFont="1" applyBorder="1" applyAlignment="1">
      <alignment horizontal="center"/>
      <protection/>
    </xf>
    <xf numFmtId="0" fontId="41" fillId="0" borderId="29" xfId="106" applyFont="1" applyBorder="1" applyAlignment="1">
      <alignment horizontal="center"/>
      <protection/>
    </xf>
    <xf numFmtId="3" fontId="41" fillId="0" borderId="30" xfId="106" applyNumberFormat="1" applyFont="1" applyBorder="1">
      <alignment/>
      <protection/>
    </xf>
    <xf numFmtId="3" fontId="41" fillId="0" borderId="31" xfId="106" applyNumberFormat="1" applyFont="1" applyBorder="1">
      <alignment/>
      <protection/>
    </xf>
    <xf numFmtId="3" fontId="42" fillId="0" borderId="32" xfId="106" applyNumberFormat="1" applyFont="1" applyBorder="1">
      <alignment/>
      <protection/>
    </xf>
    <xf numFmtId="3" fontId="41" fillId="0" borderId="33" xfId="106" applyNumberFormat="1" applyFont="1" applyBorder="1">
      <alignment/>
      <protection/>
    </xf>
    <xf numFmtId="3" fontId="42" fillId="0" borderId="33" xfId="106" applyNumberFormat="1" applyFont="1" applyBorder="1">
      <alignment/>
      <protection/>
    </xf>
    <xf numFmtId="3" fontId="44" fillId="0" borderId="33" xfId="108" applyNumberFormat="1" applyFont="1" applyBorder="1">
      <alignment/>
      <protection/>
    </xf>
    <xf numFmtId="49" fontId="42" fillId="0" borderId="33" xfId="106" applyNumberFormat="1" applyFont="1" applyBorder="1" applyAlignment="1">
      <alignment wrapText="1"/>
      <protection/>
    </xf>
    <xf numFmtId="49" fontId="44" fillId="0" borderId="34" xfId="108" applyNumberFormat="1" applyFont="1" applyBorder="1" applyAlignment="1">
      <alignment wrapText="1"/>
      <protection/>
    </xf>
    <xf numFmtId="49" fontId="41" fillId="0" borderId="33" xfId="106" applyNumberFormat="1" applyFont="1" applyBorder="1" applyAlignment="1">
      <alignment wrapText="1"/>
      <protection/>
    </xf>
    <xf numFmtId="3" fontId="43" fillId="0" borderId="33" xfId="106" applyNumberFormat="1" applyFont="1" applyBorder="1">
      <alignment/>
      <protection/>
    </xf>
    <xf numFmtId="0" fontId="42" fillId="0" borderId="33" xfId="106" applyFont="1" applyBorder="1" applyAlignment="1">
      <alignment wrapText="1"/>
      <protection/>
    </xf>
    <xf numFmtId="3" fontId="42" fillId="0" borderId="35" xfId="106" applyNumberFormat="1" applyFont="1" applyBorder="1">
      <alignment/>
      <protection/>
    </xf>
    <xf numFmtId="0" fontId="42" fillId="0" borderId="36" xfId="106" applyFont="1" applyBorder="1" applyAlignment="1">
      <alignment wrapText="1"/>
      <protection/>
    </xf>
    <xf numFmtId="0" fontId="22" fillId="0" borderId="0" xfId="106" applyFont="1" applyBorder="1">
      <alignment/>
      <protection/>
    </xf>
    <xf numFmtId="3" fontId="42" fillId="0" borderId="33" xfId="106" applyNumberFormat="1" applyFont="1" applyBorder="1">
      <alignment/>
      <protection/>
    </xf>
    <xf numFmtId="3" fontId="42" fillId="0" borderId="28" xfId="106" applyNumberFormat="1" applyFont="1" applyBorder="1">
      <alignment/>
      <protection/>
    </xf>
    <xf numFmtId="0" fontId="42" fillId="0" borderId="37" xfId="106" applyFont="1" applyBorder="1" applyAlignment="1">
      <alignment wrapText="1"/>
      <protection/>
    </xf>
    <xf numFmtId="3" fontId="42" fillId="0" borderId="28" xfId="106" applyNumberFormat="1" applyFont="1" applyBorder="1">
      <alignment/>
      <protection/>
    </xf>
    <xf numFmtId="3" fontId="41" fillId="0" borderId="38" xfId="106" applyNumberFormat="1" applyFont="1" applyBorder="1">
      <alignment/>
      <protection/>
    </xf>
    <xf numFmtId="3" fontId="41" fillId="0" borderId="39" xfId="106" applyNumberFormat="1" applyFont="1" applyBorder="1">
      <alignment/>
      <protection/>
    </xf>
    <xf numFmtId="3" fontId="41" fillId="0" borderId="40" xfId="106" applyNumberFormat="1" applyFont="1" applyBorder="1">
      <alignment/>
      <protection/>
    </xf>
    <xf numFmtId="3" fontId="41" fillId="0" borderId="41" xfId="111" applyNumberFormat="1" applyFont="1" applyBorder="1">
      <alignment/>
      <protection/>
    </xf>
    <xf numFmtId="0" fontId="42" fillId="0" borderId="0" xfId="111" applyFont="1">
      <alignment/>
      <protection/>
    </xf>
    <xf numFmtId="0" fontId="42" fillId="0" borderId="0" xfId="106" applyFont="1" applyBorder="1">
      <alignment/>
      <protection/>
    </xf>
    <xf numFmtId="3" fontId="41" fillId="0" borderId="33" xfId="106" applyNumberFormat="1" applyFont="1" applyBorder="1">
      <alignment/>
      <protection/>
    </xf>
    <xf numFmtId="3" fontId="43" fillId="0" borderId="35" xfId="106" applyNumberFormat="1" applyFont="1" applyBorder="1">
      <alignment/>
      <protection/>
    </xf>
    <xf numFmtId="3" fontId="41" fillId="0" borderId="41" xfId="106" applyNumberFormat="1" applyFont="1" applyBorder="1">
      <alignment/>
      <protection/>
    </xf>
    <xf numFmtId="3" fontId="41" fillId="0" borderId="42" xfId="106" applyNumberFormat="1" applyFont="1" applyBorder="1">
      <alignment/>
      <protection/>
    </xf>
    <xf numFmtId="0" fontId="41" fillId="0" borderId="33" xfId="106" applyFont="1" applyBorder="1" applyAlignment="1">
      <alignment wrapText="1"/>
      <protection/>
    </xf>
    <xf numFmtId="3" fontId="41" fillId="0" borderId="43" xfId="106" applyNumberFormat="1" applyFont="1" applyBorder="1">
      <alignment/>
      <protection/>
    </xf>
    <xf numFmtId="3" fontId="41" fillId="0" borderId="0" xfId="106" applyNumberFormat="1" applyFont="1" applyBorder="1">
      <alignment/>
      <protection/>
    </xf>
    <xf numFmtId="3" fontId="45" fillId="0" borderId="0" xfId="106" applyNumberFormat="1" applyFont="1" applyAlignment="1">
      <alignment/>
      <protection/>
    </xf>
    <xf numFmtId="3" fontId="45" fillId="0" borderId="0" xfId="106" applyNumberFormat="1" applyFont="1">
      <alignment/>
      <protection/>
    </xf>
    <xf numFmtId="0" fontId="30" fillId="0" borderId="0" xfId="100" applyFont="1" applyAlignment="1">
      <alignment horizontal="center"/>
      <protection/>
    </xf>
    <xf numFmtId="0" fontId="32" fillId="0" borderId="0" xfId="100" applyFont="1" applyAlignment="1">
      <alignment horizontal="center"/>
      <protection/>
    </xf>
    <xf numFmtId="0" fontId="28" fillId="0" borderId="0" xfId="100" applyFont="1" applyAlignment="1">
      <alignment/>
      <protection/>
    </xf>
    <xf numFmtId="0" fontId="28" fillId="0" borderId="44" xfId="100" applyFont="1" applyBorder="1">
      <alignment/>
      <protection/>
    </xf>
    <xf numFmtId="3" fontId="28" fillId="0" borderId="44" xfId="100" applyNumberFormat="1" applyFont="1" applyBorder="1" applyAlignment="1">
      <alignment horizontal="right"/>
      <protection/>
    </xf>
    <xf numFmtId="0" fontId="28" fillId="0" borderId="45" xfId="100" applyFont="1" applyBorder="1">
      <alignment/>
      <protection/>
    </xf>
    <xf numFmtId="3" fontId="28" fillId="0" borderId="45" xfId="100" applyNumberFormat="1" applyFont="1" applyBorder="1" applyAlignment="1">
      <alignment horizontal="right"/>
      <protection/>
    </xf>
    <xf numFmtId="3" fontId="28" fillId="0" borderId="46" xfId="100" applyNumberFormat="1" applyFont="1" applyBorder="1" applyAlignment="1">
      <alignment horizontal="right"/>
      <protection/>
    </xf>
    <xf numFmtId="0" fontId="28" fillId="0" borderId="0" xfId="100" applyFont="1">
      <alignment/>
      <protection/>
    </xf>
    <xf numFmtId="3" fontId="22" fillId="0" borderId="0" xfId="0" applyNumberFormat="1" applyFont="1" applyAlignment="1">
      <alignment/>
    </xf>
    <xf numFmtId="0" fontId="2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0" fillId="0" borderId="4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justify" vertical="top" wrapText="1"/>
    </xf>
    <xf numFmtId="2" fontId="28" fillId="0" borderId="49" xfId="0" applyNumberFormat="1" applyFont="1" applyBorder="1" applyAlignment="1">
      <alignment horizontal="center" vertical="top" wrapText="1"/>
    </xf>
    <xf numFmtId="0" fontId="28" fillId="0" borderId="16" xfId="0" applyFont="1" applyBorder="1" applyAlignment="1">
      <alignment horizontal="justify" vertical="top" wrapText="1"/>
    </xf>
    <xf numFmtId="2" fontId="28" fillId="0" borderId="18" xfId="0" applyNumberFormat="1" applyFont="1" applyBorder="1" applyAlignment="1">
      <alignment horizontal="center" vertical="top" wrapText="1"/>
    </xf>
    <xf numFmtId="0" fontId="34" fillId="0" borderId="48" xfId="0" applyFont="1" applyBorder="1" applyAlignment="1">
      <alignment horizontal="justify" vertical="top" wrapText="1"/>
    </xf>
    <xf numFmtId="2" fontId="34" fillId="0" borderId="49" xfId="0" applyNumberFormat="1" applyFont="1" applyBorder="1" applyAlignment="1">
      <alignment horizontal="center" vertical="top" wrapText="1"/>
    </xf>
    <xf numFmtId="0" fontId="30" fillId="0" borderId="48" xfId="0" applyFont="1" applyBorder="1" applyAlignment="1">
      <alignment horizontal="justify" vertical="top" wrapText="1"/>
    </xf>
    <xf numFmtId="2" fontId="30" fillId="0" borderId="18" xfId="0" applyNumberFormat="1" applyFont="1" applyBorder="1" applyAlignment="1">
      <alignment horizontal="center" vertical="top" wrapText="1"/>
    </xf>
    <xf numFmtId="0" fontId="28" fillId="0" borderId="48" xfId="0" applyFont="1" applyBorder="1" applyAlignment="1" quotePrefix="1">
      <alignment horizontal="justify" vertical="top" wrapText="1"/>
    </xf>
    <xf numFmtId="2" fontId="28" fillId="0" borderId="50" xfId="0" applyNumberFormat="1" applyFont="1" applyBorder="1" applyAlignment="1">
      <alignment horizontal="center" vertical="top" wrapText="1"/>
    </xf>
    <xf numFmtId="2" fontId="30" fillId="0" borderId="50" xfId="0" applyNumberFormat="1" applyFont="1" applyBorder="1" applyAlignment="1">
      <alignment horizontal="center" vertical="top" wrapText="1"/>
    </xf>
    <xf numFmtId="0" fontId="28" fillId="0" borderId="51" xfId="0" applyFont="1" applyBorder="1" applyAlignment="1">
      <alignment horizontal="justify" vertical="top" wrapText="1"/>
    </xf>
    <xf numFmtId="0" fontId="30" fillId="0" borderId="52" xfId="0" applyFont="1" applyBorder="1" applyAlignment="1">
      <alignment horizontal="justify" vertical="top" wrapText="1"/>
    </xf>
    <xf numFmtId="2" fontId="30" fillId="0" borderId="53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justify"/>
    </xf>
    <xf numFmtId="165" fontId="28" fillId="0" borderId="0" xfId="0" applyNumberFormat="1" applyFont="1" applyAlignment="1">
      <alignment/>
    </xf>
    <xf numFmtId="0" fontId="31" fillId="0" borderId="0" xfId="0" applyFont="1" applyAlignment="1">
      <alignment horizontal="justify"/>
    </xf>
    <xf numFmtId="0" fontId="30" fillId="0" borderId="15" xfId="0" applyFont="1" applyBorder="1" applyAlignment="1">
      <alignment horizontal="center" vertical="center"/>
    </xf>
    <xf numFmtId="2" fontId="28" fillId="0" borderId="49" xfId="0" applyNumberFormat="1" applyFont="1" applyBorder="1" applyAlignment="1">
      <alignment horizontal="center"/>
    </xf>
    <xf numFmtId="0" fontId="30" fillId="0" borderId="54" xfId="0" applyFont="1" applyBorder="1" applyAlignment="1">
      <alignment/>
    </xf>
    <xf numFmtId="2" fontId="30" fillId="0" borderId="53" xfId="0" applyNumberFormat="1" applyFont="1" applyBorder="1" applyAlignment="1">
      <alignment horizontal="center"/>
    </xf>
    <xf numFmtId="0" fontId="30" fillId="0" borderId="0" xfId="0" applyFont="1" applyAlignment="1">
      <alignment/>
    </xf>
    <xf numFmtId="2" fontId="28" fillId="0" borderId="55" xfId="0" applyNumberFormat="1" applyFont="1" applyBorder="1" applyAlignment="1">
      <alignment horizontal="center"/>
    </xf>
    <xf numFmtId="3" fontId="26" fillId="0" borderId="0" xfId="101" applyNumberFormat="1" applyFont="1" applyBorder="1" applyAlignment="1">
      <alignment/>
      <protection/>
    </xf>
    <xf numFmtId="3" fontId="26" fillId="0" borderId="0" xfId="101" applyNumberFormat="1" applyFont="1" applyBorder="1">
      <alignment/>
      <protection/>
    </xf>
    <xf numFmtId="0" fontId="26" fillId="0" borderId="0" xfId="101" applyFont="1" applyBorder="1">
      <alignment/>
      <protection/>
    </xf>
    <xf numFmtId="0" fontId="30" fillId="0" borderId="19" xfId="101" applyFont="1" applyBorder="1" applyAlignment="1">
      <alignment wrapText="1"/>
      <protection/>
    </xf>
    <xf numFmtId="3" fontId="30" fillId="0" borderId="21" xfId="101" applyNumberFormat="1" applyFont="1" applyBorder="1">
      <alignment/>
      <protection/>
    </xf>
    <xf numFmtId="0" fontId="28" fillId="0" borderId="19" xfId="101" applyFont="1" applyBorder="1" applyAlignment="1">
      <alignment wrapText="1"/>
      <protection/>
    </xf>
    <xf numFmtId="3" fontId="28" fillId="0" borderId="21" xfId="101" applyNumberFormat="1" applyFont="1" applyBorder="1">
      <alignment/>
      <protection/>
    </xf>
    <xf numFmtId="0" fontId="47" fillId="0" borderId="48" xfId="0" applyFont="1" applyBorder="1" applyAlignment="1">
      <alignment horizontal="justify" vertical="top" wrapText="1"/>
    </xf>
    <xf numFmtId="2" fontId="47" fillId="0" borderId="49" xfId="0" applyNumberFormat="1" applyFont="1" applyBorder="1" applyAlignment="1">
      <alignment horizontal="center" vertical="top" wrapText="1"/>
    </xf>
    <xf numFmtId="0" fontId="28" fillId="0" borderId="0" xfId="99" applyFont="1" applyFill="1">
      <alignment/>
      <protection/>
    </xf>
    <xf numFmtId="0" fontId="52" fillId="0" borderId="0" xfId="99" applyFont="1" applyFill="1" applyAlignment="1">
      <alignment horizontal="center"/>
      <protection/>
    </xf>
    <xf numFmtId="0" fontId="28" fillId="0" borderId="0" xfId="99" applyFont="1" applyFill="1" applyAlignment="1">
      <alignment horizontal="center"/>
      <protection/>
    </xf>
    <xf numFmtId="3" fontId="28" fillId="0" borderId="0" xfId="99" applyNumberFormat="1" applyFont="1" applyFill="1">
      <alignment/>
      <protection/>
    </xf>
    <xf numFmtId="0" fontId="28" fillId="0" borderId="0" xfId="99" applyFont="1" applyFill="1" applyAlignment="1">
      <alignment horizontal="right"/>
      <protection/>
    </xf>
    <xf numFmtId="0" fontId="49" fillId="0" borderId="0" xfId="99" applyFont="1" applyFill="1" applyBorder="1" applyAlignment="1">
      <alignment horizontal="center"/>
      <protection/>
    </xf>
    <xf numFmtId="0" fontId="53" fillId="0" borderId="0" xfId="99" applyFont="1" applyFill="1" applyBorder="1" applyAlignment="1">
      <alignment horizontal="center"/>
      <protection/>
    </xf>
    <xf numFmtId="3" fontId="30" fillId="0" borderId="0" xfId="99" applyNumberFormat="1" applyFont="1" applyFill="1" applyAlignment="1">
      <alignment horizontal="right"/>
      <protection/>
    </xf>
    <xf numFmtId="0" fontId="52" fillId="0" borderId="0" xfId="99" applyFont="1" applyFill="1">
      <alignment/>
      <protection/>
    </xf>
    <xf numFmtId="3" fontId="30" fillId="0" borderId="56" xfId="99" applyNumberFormat="1" applyFont="1" applyFill="1" applyBorder="1">
      <alignment/>
      <protection/>
    </xf>
    <xf numFmtId="3" fontId="28" fillId="0" borderId="56" xfId="99" applyNumberFormat="1" applyFont="1" applyFill="1" applyBorder="1">
      <alignment/>
      <protection/>
    </xf>
    <xf numFmtId="0" fontId="52" fillId="0" borderId="0" xfId="99" applyFont="1" applyFill="1" applyBorder="1">
      <alignment/>
      <protection/>
    </xf>
    <xf numFmtId="3" fontId="28" fillId="0" borderId="44" xfId="99" applyNumberFormat="1" applyFont="1" applyFill="1" applyBorder="1">
      <alignment/>
      <protection/>
    </xf>
    <xf numFmtId="3" fontId="28" fillId="0" borderId="44" xfId="99" applyNumberFormat="1" applyFont="1" applyFill="1" applyBorder="1" applyAlignment="1">
      <alignment horizontal="right"/>
      <protection/>
    </xf>
    <xf numFmtId="0" fontId="28" fillId="0" borderId="0" xfId="99" applyFont="1" applyFill="1" applyBorder="1">
      <alignment/>
      <protection/>
    </xf>
    <xf numFmtId="3" fontId="30" fillId="0" borderId="44" xfId="99" applyNumberFormat="1" applyFont="1" applyFill="1" applyBorder="1">
      <alignment/>
      <protection/>
    </xf>
    <xf numFmtId="0" fontId="28" fillId="0" borderId="44" xfId="99" applyFont="1" applyFill="1" applyBorder="1" applyAlignment="1">
      <alignment horizontal="right"/>
      <protection/>
    </xf>
    <xf numFmtId="3" fontId="28" fillId="0" borderId="44" xfId="99" applyNumberFormat="1" applyFont="1" applyFill="1" applyBorder="1">
      <alignment/>
      <protection/>
    </xf>
    <xf numFmtId="3" fontId="30" fillId="0" borderId="44" xfId="99" applyNumberFormat="1" applyFont="1" applyFill="1" applyBorder="1" applyAlignment="1" quotePrefix="1">
      <alignment/>
      <protection/>
    </xf>
    <xf numFmtId="3" fontId="30" fillId="0" borderId="57" xfId="99" applyNumberFormat="1" applyFont="1" applyFill="1" applyBorder="1" applyAlignment="1" quotePrefix="1">
      <alignment/>
      <protection/>
    </xf>
    <xf numFmtId="3" fontId="30" fillId="0" borderId="44" xfId="99" applyNumberFormat="1" applyFont="1" applyFill="1" applyBorder="1" applyAlignment="1">
      <alignment/>
      <protection/>
    </xf>
    <xf numFmtId="3" fontId="30" fillId="0" borderId="57" xfId="99" applyNumberFormat="1" applyFont="1" applyFill="1" applyBorder="1" applyAlignment="1">
      <alignment/>
      <protection/>
    </xf>
    <xf numFmtId="3" fontId="30" fillId="0" borderId="45" xfId="99" applyNumberFormat="1" applyFont="1" applyFill="1" applyBorder="1" applyAlignment="1">
      <alignment/>
      <protection/>
    </xf>
    <xf numFmtId="3" fontId="30" fillId="0" borderId="58" xfId="99" applyNumberFormat="1" applyFont="1" applyFill="1" applyBorder="1" applyAlignment="1">
      <alignment/>
      <protection/>
    </xf>
    <xf numFmtId="3" fontId="28" fillId="0" borderId="0" xfId="99" applyNumberFormat="1" applyFont="1" applyFill="1" applyAlignment="1">
      <alignment horizontal="right"/>
      <protection/>
    </xf>
    <xf numFmtId="0" fontId="28" fillId="0" borderId="52" xfId="0" applyFont="1" applyBorder="1" applyAlignment="1">
      <alignment/>
    </xf>
    <xf numFmtId="0" fontId="46" fillId="0" borderId="0" xfId="104" applyFont="1" applyFill="1" applyBorder="1" applyAlignment="1">
      <alignment horizontal="center" vertical="center"/>
      <protection/>
    </xf>
    <xf numFmtId="0" fontId="28" fillId="0" borderId="0" xfId="104" applyFont="1" applyFill="1">
      <alignment/>
      <protection/>
    </xf>
    <xf numFmtId="0" fontId="28" fillId="0" borderId="59" xfId="104" applyFont="1" applyFill="1" applyBorder="1" applyAlignment="1">
      <alignment horizontal="center" vertical="center" wrapText="1"/>
      <protection/>
    </xf>
    <xf numFmtId="0" fontId="28" fillId="0" borderId="44" xfId="104" applyFont="1" applyFill="1" applyBorder="1" applyAlignment="1">
      <alignment vertical="center" wrapText="1"/>
      <protection/>
    </xf>
    <xf numFmtId="3" fontId="28" fillId="0" borderId="44" xfId="104" applyNumberFormat="1" applyFont="1" applyFill="1" applyBorder="1" applyAlignment="1">
      <alignment vertical="center"/>
      <protection/>
    </xf>
    <xf numFmtId="3" fontId="28" fillId="0" borderId="57" xfId="104" applyNumberFormat="1" applyFont="1" applyFill="1" applyBorder="1" applyAlignment="1">
      <alignment vertical="center"/>
      <protection/>
    </xf>
    <xf numFmtId="0" fontId="30" fillId="0" borderId="59" xfId="104" applyFont="1" applyFill="1" applyBorder="1" applyAlignment="1">
      <alignment horizontal="center" vertical="center" wrapText="1"/>
      <protection/>
    </xf>
    <xf numFmtId="0" fontId="30" fillId="0" borderId="44" xfId="104" applyFont="1" applyFill="1" applyBorder="1" applyAlignment="1">
      <alignment vertical="center" wrapText="1"/>
      <protection/>
    </xf>
    <xf numFmtId="3" fontId="30" fillId="0" borderId="44" xfId="104" applyNumberFormat="1" applyFont="1" applyFill="1" applyBorder="1" applyAlignment="1">
      <alignment vertical="center"/>
      <protection/>
    </xf>
    <xf numFmtId="3" fontId="30" fillId="0" borderId="57" xfId="104" applyNumberFormat="1" applyFont="1" applyFill="1" applyBorder="1" applyAlignment="1">
      <alignment vertical="center"/>
      <protection/>
    </xf>
    <xf numFmtId="0" fontId="30" fillId="0" borderId="60" xfId="104" applyFont="1" applyFill="1" applyBorder="1" applyAlignment="1">
      <alignment horizontal="center" vertical="center" wrapText="1"/>
      <protection/>
    </xf>
    <xf numFmtId="0" fontId="30" fillId="0" borderId="45" xfId="104" applyFont="1" applyFill="1" applyBorder="1" applyAlignment="1">
      <alignment vertical="center" wrapText="1"/>
      <protection/>
    </xf>
    <xf numFmtId="3" fontId="30" fillId="0" borderId="45" xfId="104" applyNumberFormat="1" applyFont="1" applyFill="1" applyBorder="1" applyAlignment="1">
      <alignment vertical="center"/>
      <protection/>
    </xf>
    <xf numFmtId="3" fontId="30" fillId="0" borderId="58" xfId="104" applyNumberFormat="1" applyFont="1" applyFill="1" applyBorder="1" applyAlignment="1">
      <alignment horizontal="right" vertical="center"/>
      <protection/>
    </xf>
    <xf numFmtId="3" fontId="46" fillId="0" borderId="0" xfId="104" applyNumberFormat="1" applyFont="1" applyFill="1" applyBorder="1" applyAlignment="1">
      <alignment horizontal="center" vertical="center"/>
      <protection/>
    </xf>
    <xf numFmtId="0" fontId="28" fillId="0" borderId="0" xfId="104" applyFont="1" applyFill="1" applyBorder="1">
      <alignment/>
      <protection/>
    </xf>
    <xf numFmtId="0" fontId="54" fillId="0" borderId="0" xfId="107" applyFont="1" applyFill="1" applyBorder="1" applyAlignment="1">
      <alignment horizontal="center" vertical="center"/>
      <protection/>
    </xf>
    <xf numFmtId="3" fontId="28" fillId="0" borderId="0" xfId="104" applyNumberFormat="1" applyFont="1" applyFill="1">
      <alignment/>
      <protection/>
    </xf>
    <xf numFmtId="3" fontId="30" fillId="0" borderId="61" xfId="104" applyNumberFormat="1" applyFont="1" applyFill="1" applyBorder="1" applyAlignment="1">
      <alignment horizontal="center" vertical="center"/>
      <protection/>
    </xf>
    <xf numFmtId="3" fontId="30" fillId="0" borderId="60" xfId="104" applyNumberFormat="1" applyFont="1" applyFill="1" applyBorder="1" applyAlignment="1">
      <alignment horizontal="center" vertical="center"/>
      <protection/>
    </xf>
    <xf numFmtId="3" fontId="30" fillId="0" borderId="58" xfId="104" applyNumberFormat="1" applyFont="1" applyFill="1" applyBorder="1" applyAlignment="1">
      <alignment vertical="center"/>
      <protection/>
    </xf>
    <xf numFmtId="0" fontId="55" fillId="0" borderId="44" xfId="104" applyFont="1" applyFill="1" applyBorder="1" applyAlignment="1">
      <alignment horizontal="center" vertical="center" wrapText="1"/>
      <protection/>
    </xf>
    <xf numFmtId="0" fontId="55" fillId="0" borderId="46" xfId="104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0" fillId="0" borderId="16" xfId="0" applyFont="1" applyBorder="1" applyAlignment="1">
      <alignment/>
    </xf>
    <xf numFmtId="0" fontId="22" fillId="0" borderId="17" xfId="0" applyFont="1" applyBorder="1" applyAlignment="1">
      <alignment/>
    </xf>
    <xf numFmtId="3" fontId="20" fillId="0" borderId="18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6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2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3" fontId="20" fillId="0" borderId="18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41" fillId="0" borderId="16" xfId="0" applyFont="1" applyBorder="1" applyAlignment="1">
      <alignment horizontal="left"/>
    </xf>
    <xf numFmtId="0" fontId="56" fillId="0" borderId="17" xfId="0" applyFont="1" applyBorder="1" applyAlignment="1">
      <alignment/>
    </xf>
    <xf numFmtId="49" fontId="22" fillId="0" borderId="16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>
      <alignment horizontal="left" wrapText="1"/>
    </xf>
    <xf numFmtId="3" fontId="20" fillId="0" borderId="17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1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2" fontId="21" fillId="0" borderId="25" xfId="0" applyNumberFormat="1" applyFont="1" applyFill="1" applyBorder="1" applyAlignment="1">
      <alignment/>
    </xf>
    <xf numFmtId="3" fontId="38" fillId="0" borderId="62" xfId="0" applyNumberFormat="1" applyFont="1" applyFill="1" applyBorder="1" applyAlignment="1">
      <alignment horizontal="right"/>
    </xf>
    <xf numFmtId="3" fontId="37" fillId="0" borderId="62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right"/>
    </xf>
    <xf numFmtId="0" fontId="35" fillId="0" borderId="17" xfId="0" applyFont="1" applyFill="1" applyBorder="1" applyAlignment="1">
      <alignment/>
    </xf>
    <xf numFmtId="3" fontId="35" fillId="0" borderId="17" xfId="0" applyNumberFormat="1" applyFont="1" applyFill="1" applyBorder="1" applyAlignment="1">
      <alignment horizontal="center"/>
    </xf>
    <xf numFmtId="0" fontId="35" fillId="0" borderId="17" xfId="0" applyFont="1" applyFill="1" applyBorder="1" applyAlignment="1">
      <alignment horizontal="right" vertical="center" wrapText="1"/>
    </xf>
    <xf numFmtId="172" fontId="31" fillId="0" borderId="17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57" fillId="0" borderId="0" xfId="0" applyFont="1" applyFill="1" applyAlignment="1">
      <alignment/>
    </xf>
    <xf numFmtId="0" fontId="21" fillId="0" borderId="63" xfId="0" applyFont="1" applyFill="1" applyBorder="1" applyAlignment="1">
      <alignment/>
    </xf>
    <xf numFmtId="3" fontId="35" fillId="0" borderId="62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 horizontal="center"/>
    </xf>
    <xf numFmtId="3" fontId="21" fillId="0" borderId="63" xfId="0" applyNumberFormat="1" applyFont="1" applyFill="1" applyBorder="1" applyAlignment="1">
      <alignment horizontal="right"/>
    </xf>
    <xf numFmtId="3" fontId="35" fillId="0" borderId="64" xfId="0" applyNumberFormat="1" applyFont="1" applyFill="1" applyBorder="1" applyAlignment="1">
      <alignment horizontal="right"/>
    </xf>
    <xf numFmtId="3" fontId="31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right"/>
    </xf>
    <xf numFmtId="0" fontId="28" fillId="0" borderId="13" xfId="101" applyFont="1" applyBorder="1" applyAlignment="1">
      <alignment wrapText="1"/>
      <protection/>
    </xf>
    <xf numFmtId="3" fontId="28" fillId="0" borderId="15" xfId="101" applyNumberFormat="1" applyFont="1" applyBorder="1">
      <alignment/>
      <protection/>
    </xf>
    <xf numFmtId="3" fontId="41" fillId="0" borderId="65" xfId="106" applyNumberFormat="1" applyFont="1" applyBorder="1">
      <alignment/>
      <protection/>
    </xf>
    <xf numFmtId="3" fontId="42" fillId="0" borderId="32" xfId="106" applyNumberFormat="1" applyFont="1" applyBorder="1">
      <alignment/>
      <protection/>
    </xf>
    <xf numFmtId="0" fontId="42" fillId="0" borderId="0" xfId="106" applyFont="1" applyAlignment="1">
      <alignment wrapText="1"/>
      <protection/>
    </xf>
    <xf numFmtId="0" fontId="41" fillId="0" borderId="28" xfId="106" applyFont="1" applyBorder="1" applyAlignment="1">
      <alignment horizontal="center" wrapText="1"/>
      <protection/>
    </xf>
    <xf numFmtId="0" fontId="41" fillId="0" borderId="30" xfId="106" applyFont="1" applyBorder="1" applyAlignment="1">
      <alignment horizontal="left" wrapText="1"/>
      <protection/>
    </xf>
    <xf numFmtId="0" fontId="41" fillId="0" borderId="34" xfId="106" applyFont="1" applyBorder="1" applyAlignment="1">
      <alignment wrapText="1"/>
      <protection/>
    </xf>
    <xf numFmtId="0" fontId="42" fillId="0" borderId="34" xfId="106" applyFont="1" applyBorder="1" applyAlignment="1">
      <alignment wrapText="1"/>
      <protection/>
    </xf>
    <xf numFmtId="0" fontId="42" fillId="0" borderId="34" xfId="111" applyFont="1" applyBorder="1" applyAlignment="1">
      <alignment wrapText="1"/>
      <protection/>
    </xf>
    <xf numFmtId="0" fontId="44" fillId="0" borderId="34" xfId="108" applyFont="1" applyBorder="1" applyAlignment="1">
      <alignment wrapText="1"/>
      <protection/>
    </xf>
    <xf numFmtId="0" fontId="42" fillId="0" borderId="34" xfId="111" applyFont="1" applyBorder="1" applyAlignment="1">
      <alignment wrapText="1" shrinkToFit="1"/>
      <protection/>
    </xf>
    <xf numFmtId="0" fontId="43" fillId="0" borderId="34" xfId="111" applyFont="1" applyBorder="1" applyAlignment="1">
      <alignment wrapText="1" shrinkToFit="1"/>
      <protection/>
    </xf>
    <xf numFmtId="49" fontId="42" fillId="0" borderId="34" xfId="106" applyNumberFormat="1" applyFont="1" applyBorder="1" applyAlignment="1">
      <alignment wrapText="1"/>
      <protection/>
    </xf>
    <xf numFmtId="0" fontId="41" fillId="0" borderId="40" xfId="106" applyFont="1" applyBorder="1" applyAlignment="1">
      <alignment wrapText="1"/>
      <protection/>
    </xf>
    <xf numFmtId="0" fontId="41" fillId="0" borderId="31" xfId="106" applyFont="1" applyBorder="1" applyAlignment="1">
      <alignment wrapText="1"/>
      <protection/>
    </xf>
    <xf numFmtId="0" fontId="41" fillId="0" borderId="65" xfId="106" applyFont="1" applyBorder="1" applyAlignment="1">
      <alignment wrapText="1"/>
      <protection/>
    </xf>
    <xf numFmtId="0" fontId="41" fillId="0" borderId="40" xfId="111" applyFont="1" applyBorder="1" applyAlignment="1">
      <alignment wrapText="1"/>
      <protection/>
    </xf>
    <xf numFmtId="0" fontId="42" fillId="0" borderId="0" xfId="111" applyFont="1" applyAlignment="1">
      <alignment wrapText="1"/>
      <protection/>
    </xf>
    <xf numFmtId="0" fontId="41" fillId="0" borderId="0" xfId="106" applyFont="1" applyAlignment="1">
      <alignment horizontal="center" wrapText="1"/>
      <protection/>
    </xf>
    <xf numFmtId="0" fontId="41" fillId="0" borderId="43" xfId="106" applyFont="1" applyBorder="1" applyAlignment="1">
      <alignment horizontal="center" wrapText="1"/>
      <protection/>
    </xf>
    <xf numFmtId="0" fontId="41" fillId="0" borderId="33" xfId="106" applyFont="1" applyBorder="1" applyAlignment="1">
      <alignment horizontal="left" wrapText="1"/>
      <protection/>
    </xf>
    <xf numFmtId="0" fontId="43" fillId="0" borderId="33" xfId="106" applyFont="1" applyBorder="1" applyAlignment="1">
      <alignment wrapText="1"/>
      <protection/>
    </xf>
    <xf numFmtId="0" fontId="41" fillId="0" borderId="43" xfId="106" applyFont="1" applyBorder="1" applyAlignment="1">
      <alignment wrapText="1"/>
      <protection/>
    </xf>
    <xf numFmtId="0" fontId="41" fillId="0" borderId="0" xfId="106" applyFont="1" applyBorder="1" applyAlignment="1">
      <alignment wrapText="1"/>
      <protection/>
    </xf>
    <xf numFmtId="0" fontId="45" fillId="0" borderId="0" xfId="106" applyFont="1" applyAlignment="1">
      <alignment wrapText="1"/>
      <protection/>
    </xf>
    <xf numFmtId="3" fontId="41" fillId="0" borderId="66" xfId="106" applyNumberFormat="1" applyFont="1" applyBorder="1">
      <alignment/>
      <protection/>
    </xf>
    <xf numFmtId="3" fontId="42" fillId="0" borderId="34" xfId="106" applyNumberFormat="1" applyFont="1" applyBorder="1">
      <alignment/>
      <protection/>
    </xf>
    <xf numFmtId="3" fontId="41" fillId="0" borderId="34" xfId="106" applyNumberFormat="1" applyFont="1" applyBorder="1">
      <alignment/>
      <protection/>
    </xf>
    <xf numFmtId="49" fontId="42" fillId="0" borderId="33" xfId="106" applyNumberFormat="1" applyFont="1" applyBorder="1" applyAlignment="1">
      <alignment wrapText="1"/>
      <protection/>
    </xf>
    <xf numFmtId="0" fontId="50" fillId="0" borderId="0" xfId="110" applyFont="1">
      <alignment/>
      <protection/>
    </xf>
    <xf numFmtId="0" fontId="49" fillId="0" borderId="13" xfId="110" applyFont="1" applyBorder="1" applyAlignment="1">
      <alignment horizontal="center" wrapText="1"/>
      <protection/>
    </xf>
    <xf numFmtId="3" fontId="49" fillId="0" borderId="15" xfId="110" applyNumberFormat="1" applyFont="1" applyBorder="1" applyAlignment="1">
      <alignment horizontal="center"/>
      <protection/>
    </xf>
    <xf numFmtId="0" fontId="60" fillId="0" borderId="16" xfId="110" applyFont="1" applyBorder="1" applyAlignment="1">
      <alignment wrapText="1"/>
      <protection/>
    </xf>
    <xf numFmtId="3" fontId="60" fillId="0" borderId="18" xfId="110" applyNumberFormat="1" applyFont="1" applyBorder="1">
      <alignment/>
      <protection/>
    </xf>
    <xf numFmtId="0" fontId="60" fillId="0" borderId="0" xfId="110" applyFont="1">
      <alignment/>
      <protection/>
    </xf>
    <xf numFmtId="0" fontId="49" fillId="0" borderId="16" xfId="110" applyFont="1" applyBorder="1" applyAlignment="1">
      <alignment wrapText="1"/>
      <protection/>
    </xf>
    <xf numFmtId="3" fontId="49" fillId="0" borderId="18" xfId="110" applyNumberFormat="1" applyFont="1" applyBorder="1">
      <alignment/>
      <protection/>
    </xf>
    <xf numFmtId="0" fontId="49" fillId="0" borderId="0" xfId="110" applyFont="1">
      <alignment/>
      <protection/>
    </xf>
    <xf numFmtId="0" fontId="50" fillId="0" borderId="16" xfId="110" applyFont="1" applyBorder="1" applyAlignment="1">
      <alignment wrapText="1"/>
      <protection/>
    </xf>
    <xf numFmtId="3" fontId="50" fillId="0" borderId="18" xfId="110" applyNumberFormat="1" applyFont="1" applyBorder="1">
      <alignment/>
      <protection/>
    </xf>
    <xf numFmtId="0" fontId="49" fillId="0" borderId="19" xfId="110" applyFont="1" applyBorder="1" applyAlignment="1">
      <alignment wrapText="1"/>
      <protection/>
    </xf>
    <xf numFmtId="3" fontId="49" fillId="0" borderId="21" xfId="110" applyNumberFormat="1" applyFont="1" applyBorder="1">
      <alignment/>
      <protection/>
    </xf>
    <xf numFmtId="0" fontId="50" fillId="0" borderId="0" xfId="110" applyFont="1" applyAlignment="1">
      <alignment wrapText="1"/>
      <protection/>
    </xf>
    <xf numFmtId="3" fontId="50" fillId="0" borderId="0" xfId="110" applyNumberFormat="1" applyFont="1">
      <alignment/>
      <protection/>
    </xf>
    <xf numFmtId="49" fontId="28" fillId="0" borderId="48" xfId="0" applyNumberFormat="1" applyFont="1" applyBorder="1" applyAlignment="1">
      <alignment horizontal="justify" vertical="top" wrapText="1"/>
    </xf>
    <xf numFmtId="0" fontId="22" fillId="0" borderId="16" xfId="0" applyFont="1" applyBorder="1" applyAlignment="1">
      <alignment/>
    </xf>
    <xf numFmtId="0" fontId="25" fillId="0" borderId="0" xfId="105">
      <alignment/>
      <protection/>
    </xf>
    <xf numFmtId="3" fontId="30" fillId="0" borderId="44" xfId="99" applyNumberFormat="1" applyFont="1" applyFill="1" applyBorder="1" applyAlignment="1">
      <alignment/>
      <protection/>
    </xf>
    <xf numFmtId="3" fontId="30" fillId="0" borderId="57" xfId="99" applyNumberFormat="1" applyFont="1" applyFill="1" applyBorder="1" applyAlignment="1">
      <alignment/>
      <protection/>
    </xf>
    <xf numFmtId="3" fontId="30" fillId="0" borderId="45" xfId="99" applyNumberFormat="1" applyFont="1" applyFill="1" applyBorder="1" applyAlignment="1">
      <alignment/>
      <protection/>
    </xf>
    <xf numFmtId="49" fontId="41" fillId="0" borderId="31" xfId="106" applyNumberFormat="1" applyFont="1" applyBorder="1" applyAlignment="1">
      <alignment wrapText="1"/>
      <protection/>
    </xf>
    <xf numFmtId="49" fontId="42" fillId="0" borderId="65" xfId="106" applyNumberFormat="1" applyFont="1" applyBorder="1" applyAlignment="1">
      <alignment wrapText="1"/>
      <protection/>
    </xf>
    <xf numFmtId="49" fontId="42" fillId="0" borderId="34" xfId="106" applyNumberFormat="1" applyFont="1" applyBorder="1" applyAlignment="1">
      <alignment wrapText="1"/>
      <protection/>
    </xf>
    <xf numFmtId="49" fontId="41" fillId="0" borderId="34" xfId="106" applyNumberFormat="1" applyFont="1" applyBorder="1" applyAlignment="1">
      <alignment wrapText="1"/>
      <protection/>
    </xf>
    <xf numFmtId="0" fontId="41" fillId="0" borderId="65" xfId="106" applyFont="1" applyBorder="1" applyAlignment="1">
      <alignment wrapText="1"/>
      <protection/>
    </xf>
    <xf numFmtId="0" fontId="41" fillId="0" borderId="38" xfId="106" applyFont="1" applyBorder="1" applyAlignment="1">
      <alignment horizontal="center" wrapText="1"/>
      <protection/>
    </xf>
    <xf numFmtId="49" fontId="42" fillId="0" borderId="65" xfId="106" applyNumberFormat="1" applyFont="1" applyBorder="1" applyAlignment="1">
      <alignment wrapText="1"/>
      <protection/>
    </xf>
    <xf numFmtId="49" fontId="41" fillId="0" borderId="40" xfId="106" applyNumberFormat="1" applyFont="1" applyBorder="1" applyAlignment="1">
      <alignment wrapText="1"/>
      <protection/>
    </xf>
    <xf numFmtId="49" fontId="41" fillId="0" borderId="33" xfId="106" applyNumberFormat="1" applyFont="1" applyBorder="1" applyAlignment="1">
      <alignment wrapText="1"/>
      <protection/>
    </xf>
    <xf numFmtId="3" fontId="20" fillId="0" borderId="6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/>
    </xf>
    <xf numFmtId="0" fontId="56" fillId="0" borderId="17" xfId="0" applyFont="1" applyBorder="1" applyAlignment="1">
      <alignment/>
    </xf>
    <xf numFmtId="3" fontId="20" fillId="0" borderId="21" xfId="0" applyNumberFormat="1" applyFont="1" applyBorder="1" applyAlignment="1">
      <alignment horizontal="center" vertical="center" wrapText="1"/>
    </xf>
    <xf numFmtId="3" fontId="56" fillId="0" borderId="18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49" fontId="22" fillId="0" borderId="17" xfId="0" applyNumberFormat="1" applyFont="1" applyBorder="1" applyAlignment="1">
      <alignment horizontal="left" wrapText="1"/>
    </xf>
    <xf numFmtId="3" fontId="22" fillId="0" borderId="18" xfId="0" applyNumberFormat="1" applyFont="1" applyBorder="1" applyAlignment="1">
      <alignment horizontal="right" wrapText="1"/>
    </xf>
    <xf numFmtId="3" fontId="20" fillId="0" borderId="18" xfId="0" applyNumberFormat="1" applyFont="1" applyBorder="1" applyAlignment="1">
      <alignment horizontal="right" wrapText="1"/>
    </xf>
    <xf numFmtId="3" fontId="20" fillId="0" borderId="21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4" xfId="0" applyFont="1" applyBorder="1" applyAlignment="1">
      <alignment/>
    </xf>
    <xf numFmtId="3" fontId="20" fillId="0" borderId="15" xfId="0" applyNumberFormat="1" applyFont="1" applyBorder="1" applyAlignment="1">
      <alignment/>
    </xf>
    <xf numFmtId="0" fontId="47" fillId="0" borderId="17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30" fillId="0" borderId="44" xfId="99" applyFont="1" applyFill="1" applyBorder="1" applyAlignment="1">
      <alignment horizontal="left"/>
      <protection/>
    </xf>
    <xf numFmtId="0" fontId="29" fillId="0" borderId="68" xfId="101" applyFont="1" applyBorder="1" applyAlignment="1">
      <alignment wrapText="1"/>
      <protection/>
    </xf>
    <xf numFmtId="3" fontId="30" fillId="0" borderId="68" xfId="101" applyNumberFormat="1" applyFont="1" applyBorder="1">
      <alignment/>
      <protection/>
    </xf>
    <xf numFmtId="0" fontId="29" fillId="0" borderId="0" xfId="101" applyFont="1" applyBorder="1" applyAlignment="1">
      <alignment wrapText="1"/>
      <protection/>
    </xf>
    <xf numFmtId="3" fontId="30" fillId="0" borderId="0" xfId="101" applyNumberFormat="1" applyFont="1" applyBorder="1">
      <alignment/>
      <protection/>
    </xf>
    <xf numFmtId="0" fontId="52" fillId="0" borderId="61" xfId="99" applyFont="1" applyFill="1" applyBorder="1">
      <alignment/>
      <protection/>
    </xf>
    <xf numFmtId="49" fontId="28" fillId="0" borderId="44" xfId="99" applyNumberFormat="1" applyFont="1" applyFill="1" applyBorder="1" applyAlignment="1">
      <alignment horizontal="center"/>
      <protection/>
    </xf>
    <xf numFmtId="0" fontId="28" fillId="0" borderId="44" xfId="99" applyFont="1" applyFill="1" applyBorder="1" applyAlignment="1">
      <alignment/>
      <protection/>
    </xf>
    <xf numFmtId="0" fontId="52" fillId="0" borderId="44" xfId="99" applyFont="1" applyFill="1" applyBorder="1" applyAlignment="1">
      <alignment horizontal="left"/>
      <protection/>
    </xf>
    <xf numFmtId="0" fontId="52" fillId="0" borderId="57" xfId="99" applyFont="1" applyFill="1" applyBorder="1">
      <alignment/>
      <protection/>
    </xf>
    <xf numFmtId="3" fontId="52" fillId="0" borderId="57" xfId="99" applyNumberFormat="1" applyFont="1" applyFill="1" applyBorder="1">
      <alignment/>
      <protection/>
    </xf>
    <xf numFmtId="0" fontId="28" fillId="0" borderId="61" xfId="99" applyFont="1" applyFill="1" applyBorder="1">
      <alignment/>
      <protection/>
    </xf>
    <xf numFmtId="0" fontId="28" fillId="0" borderId="57" xfId="99" applyFont="1" applyFill="1" applyBorder="1">
      <alignment/>
      <protection/>
    </xf>
    <xf numFmtId="0" fontId="28" fillId="0" borderId="44" xfId="99" applyFont="1" applyFill="1" applyBorder="1" applyAlignment="1">
      <alignment wrapText="1"/>
      <protection/>
    </xf>
    <xf numFmtId="0" fontId="28" fillId="0" borderId="44" xfId="99" applyFont="1" applyFill="1" applyBorder="1" applyAlignment="1">
      <alignment horizontal="left"/>
      <protection/>
    </xf>
    <xf numFmtId="49" fontId="28" fillId="0" borderId="44" xfId="98" applyNumberFormat="1" applyFont="1" applyFill="1" applyBorder="1" applyAlignment="1">
      <alignment horizontal="center" vertical="center"/>
      <protection/>
    </xf>
    <xf numFmtId="0" fontId="28" fillId="0" borderId="44" xfId="98" applyFont="1" applyFill="1" applyBorder="1" applyAlignment="1">
      <alignment horizontal="left" vertical="center"/>
      <protection/>
    </xf>
    <xf numFmtId="0" fontId="46" fillId="0" borderId="44" xfId="99" applyFont="1" applyFill="1" applyBorder="1" applyAlignment="1">
      <alignment horizontal="left"/>
      <protection/>
    </xf>
    <xf numFmtId="0" fontId="46" fillId="0" borderId="44" xfId="99" applyFont="1" applyFill="1" applyBorder="1" applyAlignment="1">
      <alignment horizontal="left"/>
      <protection/>
    </xf>
    <xf numFmtId="0" fontId="30" fillId="0" borderId="44" xfId="99" applyFont="1" applyFill="1" applyBorder="1" applyAlignment="1">
      <alignment horizontal="left"/>
      <protection/>
    </xf>
    <xf numFmtId="0" fontId="46" fillId="0" borderId="45" xfId="99" applyFont="1" applyFill="1" applyBorder="1" applyAlignment="1">
      <alignment horizontal="left"/>
      <protection/>
    </xf>
    <xf numFmtId="0" fontId="28" fillId="0" borderId="56" xfId="99" applyFont="1" applyFill="1" applyBorder="1" applyAlignment="1">
      <alignment/>
      <protection/>
    </xf>
    <xf numFmtId="0" fontId="52" fillId="0" borderId="56" xfId="99" applyFont="1" applyFill="1" applyBorder="1" applyAlignment="1">
      <alignment horizontal="left"/>
      <protection/>
    </xf>
    <xf numFmtId="0" fontId="52" fillId="0" borderId="69" xfId="99" applyFont="1" applyFill="1" applyBorder="1">
      <alignment/>
      <protection/>
    </xf>
    <xf numFmtId="3" fontId="28" fillId="0" borderId="57" xfId="99" applyNumberFormat="1" applyFont="1" applyFill="1" applyBorder="1">
      <alignment/>
      <protection/>
    </xf>
    <xf numFmtId="3" fontId="28" fillId="0" borderId="57" xfId="99" applyNumberFormat="1" applyFont="1" applyFill="1" applyBorder="1" applyAlignment="1">
      <alignment horizontal="right"/>
      <protection/>
    </xf>
    <xf numFmtId="3" fontId="30" fillId="0" borderId="57" xfId="99" applyNumberFormat="1" applyFont="1" applyFill="1" applyBorder="1">
      <alignment/>
      <protection/>
    </xf>
    <xf numFmtId="0" fontId="46" fillId="0" borderId="45" xfId="99" applyFont="1" applyFill="1" applyBorder="1" applyAlignment="1">
      <alignment horizontal="left"/>
      <protection/>
    </xf>
    <xf numFmtId="3" fontId="30" fillId="0" borderId="58" xfId="99" applyNumberFormat="1" applyFont="1" applyFill="1" applyBorder="1" applyAlignment="1">
      <alignment/>
      <protection/>
    </xf>
    <xf numFmtId="0" fontId="50" fillId="0" borderId="16" xfId="110" applyFont="1" applyBorder="1" applyAlignment="1">
      <alignment vertical="center" wrapText="1"/>
      <protection/>
    </xf>
    <xf numFmtId="3" fontId="50" fillId="0" borderId="17" xfId="110" applyNumberFormat="1" applyFont="1" applyBorder="1" applyAlignment="1">
      <alignment vertical="center"/>
      <protection/>
    </xf>
    <xf numFmtId="0" fontId="50" fillId="0" borderId="0" xfId="110" applyFont="1" applyBorder="1" applyAlignment="1">
      <alignment wrapText="1"/>
      <protection/>
    </xf>
    <xf numFmtId="3" fontId="50" fillId="0" borderId="0" xfId="110" applyNumberFormat="1" applyFont="1" applyBorder="1">
      <alignment/>
      <protection/>
    </xf>
    <xf numFmtId="0" fontId="50" fillId="0" borderId="22" xfId="110" applyFont="1" applyBorder="1" applyAlignment="1">
      <alignment wrapText="1"/>
      <protection/>
    </xf>
    <xf numFmtId="3" fontId="50" fillId="0" borderId="22" xfId="110" applyNumberFormat="1" applyFont="1" applyBorder="1">
      <alignment/>
      <protection/>
    </xf>
    <xf numFmtId="49" fontId="37" fillId="0" borderId="70" xfId="0" applyNumberFormat="1" applyFont="1" applyFill="1" applyBorder="1" applyAlignment="1">
      <alignment/>
    </xf>
    <xf numFmtId="49" fontId="21" fillId="0" borderId="71" xfId="0" applyNumberFormat="1" applyFont="1" applyFill="1" applyBorder="1" applyAlignment="1">
      <alignment/>
    </xf>
    <xf numFmtId="49" fontId="38" fillId="0" borderId="71" xfId="0" applyNumberFormat="1" applyFont="1" applyFill="1" applyBorder="1" applyAlignment="1">
      <alignment/>
    </xf>
    <xf numFmtId="49" fontId="58" fillId="0" borderId="71" xfId="0" applyNumberFormat="1" applyFont="1" applyFill="1" applyBorder="1" applyAlignment="1">
      <alignment/>
    </xf>
    <xf numFmtId="49" fontId="38" fillId="0" borderId="71" xfId="0" applyNumberFormat="1" applyFont="1" applyFill="1" applyBorder="1" applyAlignment="1">
      <alignment/>
    </xf>
    <xf numFmtId="49" fontId="37" fillId="0" borderId="71" xfId="0" applyNumberFormat="1" applyFont="1" applyFill="1" applyBorder="1" applyAlignment="1">
      <alignment/>
    </xf>
    <xf numFmtId="49" fontId="35" fillId="0" borderId="71" xfId="0" applyNumberFormat="1" applyFont="1" applyFill="1" applyBorder="1" applyAlignment="1">
      <alignment/>
    </xf>
    <xf numFmtId="49" fontId="21" fillId="0" borderId="71" xfId="0" applyNumberFormat="1" applyFont="1" applyFill="1" applyBorder="1" applyAlignment="1">
      <alignment/>
    </xf>
    <xf numFmtId="49" fontId="21" fillId="0" borderId="71" xfId="0" applyNumberFormat="1" applyFont="1" applyFill="1" applyBorder="1" applyAlignment="1">
      <alignment vertical="center" wrapText="1"/>
    </xf>
    <xf numFmtId="49" fontId="22" fillId="0" borderId="71" xfId="0" applyNumberFormat="1" applyFont="1" applyFill="1" applyBorder="1" applyAlignment="1">
      <alignment vertical="center" wrapText="1"/>
    </xf>
    <xf numFmtId="2" fontId="21" fillId="0" borderId="17" xfId="0" applyNumberFormat="1" applyFont="1" applyFill="1" applyBorder="1" applyAlignment="1">
      <alignment/>
    </xf>
    <xf numFmtId="0" fontId="53" fillId="0" borderId="16" xfId="110" applyFont="1" applyBorder="1" applyAlignment="1">
      <alignment wrapText="1"/>
      <protection/>
    </xf>
    <xf numFmtId="3" fontId="53" fillId="0" borderId="18" xfId="110" applyNumberFormat="1" applyFont="1" applyBorder="1">
      <alignment/>
      <protection/>
    </xf>
    <xf numFmtId="0" fontId="53" fillId="0" borderId="0" xfId="110" applyFont="1">
      <alignment/>
      <protection/>
    </xf>
    <xf numFmtId="0" fontId="53" fillId="0" borderId="16" xfId="110" applyFont="1" applyBorder="1" applyAlignment="1">
      <alignment vertical="center" wrapText="1"/>
      <protection/>
    </xf>
    <xf numFmtId="3" fontId="53" fillId="0" borderId="17" xfId="110" applyNumberFormat="1" applyFont="1" applyBorder="1" applyAlignment="1">
      <alignment vertical="center"/>
      <protection/>
    </xf>
    <xf numFmtId="0" fontId="50" fillId="0" borderId="0" xfId="109" applyFont="1">
      <alignment/>
      <protection/>
    </xf>
    <xf numFmtId="0" fontId="50" fillId="0" borderId="0" xfId="109" applyFont="1" applyAlignment="1">
      <alignment wrapText="1"/>
      <protection/>
    </xf>
    <xf numFmtId="0" fontId="49" fillId="0" borderId="20" xfId="109" applyFont="1" applyBorder="1" applyAlignment="1">
      <alignment horizontal="center" vertical="center" wrapText="1"/>
      <protection/>
    </xf>
    <xf numFmtId="3" fontId="50" fillId="0" borderId="17" xfId="109" applyNumberFormat="1" applyFont="1" applyBorder="1" applyAlignment="1">
      <alignment vertical="center"/>
      <protection/>
    </xf>
    <xf numFmtId="3" fontId="53" fillId="0" borderId="17" xfId="109" applyNumberFormat="1" applyFont="1" applyBorder="1" applyAlignment="1">
      <alignment vertical="center"/>
      <protection/>
    </xf>
    <xf numFmtId="0" fontId="53" fillId="0" borderId="0" xfId="109" applyFont="1">
      <alignment/>
      <protection/>
    </xf>
    <xf numFmtId="0" fontId="49" fillId="0" borderId="19" xfId="109" applyFont="1" applyBorder="1" applyAlignment="1">
      <alignment vertical="center"/>
      <protection/>
    </xf>
    <xf numFmtId="3" fontId="49" fillId="0" borderId="20" xfId="109" applyNumberFormat="1" applyFont="1" applyBorder="1" applyAlignment="1">
      <alignment vertical="center"/>
      <protection/>
    </xf>
    <xf numFmtId="3" fontId="49" fillId="0" borderId="21" xfId="109" applyNumberFormat="1" applyFont="1" applyBorder="1" applyAlignment="1">
      <alignment vertical="center"/>
      <protection/>
    </xf>
    <xf numFmtId="3" fontId="50" fillId="0" borderId="0" xfId="109" applyNumberFormat="1" applyFont="1">
      <alignment/>
      <protection/>
    </xf>
    <xf numFmtId="0" fontId="53" fillId="0" borderId="48" xfId="109" applyFont="1" applyBorder="1" applyAlignment="1">
      <alignment horizontal="left" vertical="center" wrapText="1"/>
      <protection/>
    </xf>
    <xf numFmtId="3" fontId="53" fillId="0" borderId="25" xfId="109" applyNumberFormat="1" applyFont="1" applyBorder="1" applyAlignment="1">
      <alignment horizontal="right" vertical="center" wrapText="1"/>
      <protection/>
    </xf>
    <xf numFmtId="3" fontId="53" fillId="0" borderId="49" xfId="109" applyNumberFormat="1" applyFont="1" applyBorder="1" applyAlignment="1">
      <alignment horizontal="right" vertical="center" wrapText="1"/>
      <protection/>
    </xf>
    <xf numFmtId="0" fontId="44" fillId="0" borderId="0" xfId="109" applyFont="1" applyAlignment="1">
      <alignment wrapText="1"/>
      <protection/>
    </xf>
    <xf numFmtId="0" fontId="52" fillId="0" borderId="60" xfId="99" applyFont="1" applyFill="1" applyBorder="1">
      <alignment/>
      <protection/>
    </xf>
    <xf numFmtId="49" fontId="28" fillId="0" borderId="45" xfId="99" applyNumberFormat="1" applyFont="1" applyFill="1" applyBorder="1" applyAlignment="1">
      <alignment horizontal="center"/>
      <protection/>
    </xf>
    <xf numFmtId="0" fontId="28" fillId="0" borderId="45" xfId="99" applyFont="1" applyFill="1" applyBorder="1" applyAlignment="1">
      <alignment/>
      <protection/>
    </xf>
    <xf numFmtId="0" fontId="52" fillId="0" borderId="45" xfId="99" applyFont="1" applyFill="1" applyBorder="1" applyAlignment="1">
      <alignment horizontal="left"/>
      <protection/>
    </xf>
    <xf numFmtId="3" fontId="30" fillId="0" borderId="45" xfId="99" applyNumberFormat="1" applyFont="1" applyFill="1" applyBorder="1">
      <alignment/>
      <protection/>
    </xf>
    <xf numFmtId="0" fontId="52" fillId="0" borderId="58" xfId="99" applyFont="1" applyFill="1" applyBorder="1">
      <alignment/>
      <protection/>
    </xf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right"/>
    </xf>
    <xf numFmtId="3" fontId="37" fillId="0" borderId="26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center"/>
    </xf>
    <xf numFmtId="172" fontId="21" fillId="0" borderId="17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/>
    </xf>
    <xf numFmtId="3" fontId="31" fillId="0" borderId="17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17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3" fontId="21" fillId="0" borderId="17" xfId="0" applyNumberFormat="1" applyFont="1" applyFill="1" applyBorder="1" applyAlignment="1">
      <alignment/>
    </xf>
    <xf numFmtId="49" fontId="31" fillId="0" borderId="17" xfId="0" applyNumberFormat="1" applyFont="1" applyFill="1" applyBorder="1" applyAlignment="1">
      <alignment horizontal="right"/>
    </xf>
    <xf numFmtId="49" fontId="35" fillId="0" borderId="71" xfId="0" applyNumberFormat="1" applyFont="1" applyFill="1" applyBorder="1" applyAlignment="1">
      <alignment/>
    </xf>
    <xf numFmtId="3" fontId="31" fillId="0" borderId="17" xfId="0" applyNumberFormat="1" applyFont="1" applyFill="1" applyBorder="1" applyAlignment="1">
      <alignment/>
    </xf>
    <xf numFmtId="49" fontId="35" fillId="0" borderId="71" xfId="0" applyNumberFormat="1" applyFont="1" applyFill="1" applyBorder="1" applyAlignment="1">
      <alignment vertical="center" wrapText="1"/>
    </xf>
    <xf numFmtId="3" fontId="35" fillId="0" borderId="72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right"/>
    </xf>
    <xf numFmtId="172" fontId="21" fillId="0" borderId="17" xfId="0" applyNumberFormat="1" applyFont="1" applyFill="1" applyBorder="1" applyAlignment="1">
      <alignment horizontal="right"/>
    </xf>
    <xf numFmtId="49" fontId="35" fillId="0" borderId="70" xfId="0" applyNumberFormat="1" applyFont="1" applyFill="1" applyBorder="1" applyAlignment="1">
      <alignment vertical="center" wrapText="1"/>
    </xf>
    <xf numFmtId="0" fontId="21" fillId="0" borderId="25" xfId="0" applyFont="1" applyFill="1" applyBorder="1" applyAlignment="1">
      <alignment/>
    </xf>
    <xf numFmtId="3" fontId="21" fillId="0" borderId="25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right"/>
    </xf>
    <xf numFmtId="3" fontId="35" fillId="0" borderId="26" xfId="0" applyNumberFormat="1" applyFont="1" applyFill="1" applyBorder="1" applyAlignment="1">
      <alignment horizontal="right"/>
    </xf>
    <xf numFmtId="49" fontId="57" fillId="0" borderId="71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/>
    </xf>
    <xf numFmtId="3" fontId="35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0" fontId="21" fillId="0" borderId="17" xfId="0" applyFont="1" applyBorder="1" applyAlignment="1">
      <alignment/>
    </xf>
    <xf numFmtId="49" fontId="25" fillId="0" borderId="0" xfId="101" applyNumberFormat="1">
      <alignment/>
      <protection/>
    </xf>
    <xf numFmtId="49" fontId="27" fillId="0" borderId="0" xfId="101" applyNumberFormat="1" applyFont="1">
      <alignment/>
      <protection/>
    </xf>
    <xf numFmtId="49" fontId="25" fillId="0" borderId="0" xfId="101" applyNumberFormat="1" applyFont="1">
      <alignment/>
      <protection/>
    </xf>
    <xf numFmtId="49" fontId="33" fillId="0" borderId="0" xfId="101" applyNumberFormat="1" applyFont="1">
      <alignment/>
      <protection/>
    </xf>
    <xf numFmtId="49" fontId="26" fillId="0" borderId="0" xfId="101" applyNumberFormat="1" applyFont="1">
      <alignment/>
      <protection/>
    </xf>
    <xf numFmtId="49" fontId="28" fillId="0" borderId="0" xfId="101" applyNumberFormat="1" applyFont="1">
      <alignment/>
      <protection/>
    </xf>
    <xf numFmtId="3" fontId="28" fillId="0" borderId="0" xfId="101" applyNumberFormat="1" applyFont="1" applyAlignment="1">
      <alignment horizontal="left" wrapText="1"/>
      <protection/>
    </xf>
    <xf numFmtId="49" fontId="27" fillId="0" borderId="0" xfId="101" applyNumberFormat="1" applyFont="1">
      <alignment/>
      <protection/>
    </xf>
    <xf numFmtId="49" fontId="25" fillId="0" borderId="0" xfId="101" applyNumberFormat="1" applyFont="1">
      <alignment/>
      <protection/>
    </xf>
    <xf numFmtId="0" fontId="62" fillId="0" borderId="0" xfId="101" applyFont="1">
      <alignment/>
      <protection/>
    </xf>
    <xf numFmtId="0" fontId="47" fillId="0" borderId="0" xfId="0" applyFont="1" applyAlignment="1">
      <alignment/>
    </xf>
    <xf numFmtId="0" fontId="30" fillId="0" borderId="48" xfId="0" applyFont="1" applyBorder="1" applyAlignment="1">
      <alignment horizontal="justify" vertical="top" wrapText="1"/>
    </xf>
    <xf numFmtId="2" fontId="30" fillId="0" borderId="49" xfId="0" applyNumberFormat="1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34" fillId="0" borderId="48" xfId="0" applyFont="1" applyBorder="1" applyAlignment="1">
      <alignment horizontal="left" vertical="center" wrapText="1"/>
    </xf>
    <xf numFmtId="2" fontId="34" fillId="0" borderId="18" xfId="0" applyNumberFormat="1" applyFont="1" applyBorder="1" applyAlignment="1">
      <alignment horizontal="center" vertical="top" wrapText="1"/>
    </xf>
    <xf numFmtId="3" fontId="32" fillId="0" borderId="17" xfId="0" applyNumberFormat="1" applyFont="1" applyBorder="1" applyAlignment="1">
      <alignment/>
    </xf>
    <xf numFmtId="3" fontId="32" fillId="0" borderId="18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3" fontId="32" fillId="0" borderId="20" xfId="0" applyNumberFormat="1" applyFont="1" applyBorder="1" applyAlignment="1">
      <alignment/>
    </xf>
    <xf numFmtId="3" fontId="32" fillId="0" borderId="21" xfId="0" applyNumberFormat="1" applyFont="1" applyBorder="1" applyAlignment="1">
      <alignment horizontal="right" vertical="center" wrapText="1"/>
    </xf>
    <xf numFmtId="0" fontId="32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vertical="center" wrapText="1"/>
    </xf>
    <xf numFmtId="3" fontId="28" fillId="0" borderId="17" xfId="0" applyNumberFormat="1" applyFont="1" applyFill="1" applyBorder="1" applyAlignment="1">
      <alignment horizontal="right"/>
    </xf>
    <xf numFmtId="3" fontId="30" fillId="0" borderId="18" xfId="0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/>
    </xf>
    <xf numFmtId="3" fontId="28" fillId="0" borderId="71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 vertical="center"/>
    </xf>
    <xf numFmtId="0" fontId="30" fillId="0" borderId="16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vertical="center" wrapText="1"/>
    </xf>
    <xf numFmtId="3" fontId="30" fillId="0" borderId="17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3" fontId="30" fillId="0" borderId="0" xfId="0" applyNumberFormat="1" applyFont="1" applyFill="1" applyAlignment="1">
      <alignment/>
    </xf>
    <xf numFmtId="0" fontId="30" fillId="0" borderId="17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30" fillId="0" borderId="2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0" fontId="30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3" fontId="30" fillId="0" borderId="21" xfId="0" applyNumberFormat="1" applyFont="1" applyFill="1" applyBorder="1" applyAlignment="1">
      <alignment horizontal="right"/>
    </xf>
    <xf numFmtId="49" fontId="26" fillId="0" borderId="0" xfId="101" applyNumberFormat="1" applyFont="1">
      <alignment/>
      <protection/>
    </xf>
    <xf numFmtId="49" fontId="26" fillId="0" borderId="0" xfId="101" applyNumberFormat="1" applyFont="1" applyBorder="1">
      <alignment/>
      <protection/>
    </xf>
    <xf numFmtId="0" fontId="30" fillId="0" borderId="0" xfId="101" applyFont="1" applyBorder="1" applyAlignment="1">
      <alignment wrapText="1"/>
      <protection/>
    </xf>
    <xf numFmtId="3" fontId="30" fillId="0" borderId="0" xfId="101" applyNumberFormat="1" applyFont="1" applyBorder="1">
      <alignment/>
      <protection/>
    </xf>
    <xf numFmtId="0" fontId="25" fillId="0" borderId="0" xfId="101" applyAlignment="1">
      <alignment horizontal="left" wrapText="1"/>
      <protection/>
    </xf>
    <xf numFmtId="3" fontId="22" fillId="0" borderId="71" xfId="0" applyNumberFormat="1" applyFont="1" applyBorder="1" applyAlignment="1">
      <alignment/>
    </xf>
    <xf numFmtId="0" fontId="22" fillId="0" borderId="71" xfId="0" applyFont="1" applyBorder="1" applyAlignment="1">
      <alignment/>
    </xf>
    <xf numFmtId="0" fontId="20" fillId="0" borderId="71" xfId="0" applyFont="1" applyBorder="1" applyAlignment="1">
      <alignment/>
    </xf>
    <xf numFmtId="0" fontId="20" fillId="0" borderId="74" xfId="0" applyFont="1" applyBorder="1" applyAlignment="1">
      <alignment/>
    </xf>
    <xf numFmtId="0" fontId="22" fillId="0" borderId="71" xfId="0" applyFont="1" applyBorder="1" applyAlignment="1">
      <alignment wrapText="1"/>
    </xf>
    <xf numFmtId="49" fontId="50" fillId="0" borderId="34" xfId="108" applyNumberFormat="1" applyFont="1" applyBorder="1" applyAlignment="1">
      <alignment wrapText="1"/>
      <protection/>
    </xf>
    <xf numFmtId="0" fontId="41" fillId="0" borderId="75" xfId="106" applyFont="1" applyBorder="1" applyAlignment="1">
      <alignment wrapText="1"/>
      <protection/>
    </xf>
    <xf numFmtId="3" fontId="41" fillId="0" borderId="75" xfId="106" applyNumberFormat="1" applyFont="1" applyBorder="1">
      <alignment/>
      <protection/>
    </xf>
    <xf numFmtId="0" fontId="41" fillId="0" borderId="33" xfId="106" applyFont="1" applyBorder="1" applyAlignment="1">
      <alignment wrapText="1"/>
      <protection/>
    </xf>
    <xf numFmtId="0" fontId="35" fillId="0" borderId="76" xfId="0" applyFont="1" applyBorder="1" applyAlignment="1">
      <alignment/>
    </xf>
    <xf numFmtId="0" fontId="49" fillId="0" borderId="0" xfId="109" applyFont="1">
      <alignment/>
      <protection/>
    </xf>
    <xf numFmtId="3" fontId="49" fillId="0" borderId="0" xfId="109" applyNumberFormat="1" applyFont="1">
      <alignment/>
      <protection/>
    </xf>
    <xf numFmtId="3" fontId="28" fillId="0" borderId="0" xfId="99" applyNumberFormat="1" applyFont="1" applyFill="1" applyAlignment="1">
      <alignment horizont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3" fontId="32" fillId="0" borderId="17" xfId="0" applyNumberFormat="1" applyFont="1" applyBorder="1" applyAlignment="1">
      <alignment horizontal="right" vertical="center" wrapText="1"/>
    </xf>
    <xf numFmtId="3" fontId="31" fillId="0" borderId="17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/>
    </xf>
    <xf numFmtId="3" fontId="59" fillId="0" borderId="17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32" fillId="0" borderId="16" xfId="0" applyFont="1" applyBorder="1" applyAlignment="1">
      <alignment wrapText="1"/>
    </xf>
    <xf numFmtId="0" fontId="32" fillId="0" borderId="16" xfId="0" applyFont="1" applyBorder="1" applyAlignment="1">
      <alignment/>
    </xf>
    <xf numFmtId="3" fontId="58" fillId="0" borderId="17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3" fontId="31" fillId="0" borderId="17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shrinkToFit="1"/>
    </xf>
    <xf numFmtId="3" fontId="31" fillId="0" borderId="16" xfId="0" applyNumberFormat="1" applyFont="1" applyBorder="1" applyAlignment="1">
      <alignment shrinkToFit="1"/>
    </xf>
    <xf numFmtId="3" fontId="32" fillId="0" borderId="16" xfId="0" applyNumberFormat="1" applyFont="1" applyBorder="1" applyAlignment="1">
      <alignment shrinkToFit="1"/>
    </xf>
    <xf numFmtId="3" fontId="32" fillId="0" borderId="16" xfId="0" applyNumberFormat="1" applyFont="1" applyBorder="1" applyAlignment="1">
      <alignment wrapText="1"/>
    </xf>
    <xf numFmtId="3" fontId="31" fillId="0" borderId="16" xfId="0" applyNumberFormat="1" applyFont="1" applyBorder="1" applyAlignment="1">
      <alignment wrapText="1"/>
    </xf>
    <xf numFmtId="3" fontId="32" fillId="0" borderId="16" xfId="0" applyNumberFormat="1" applyFont="1" applyBorder="1" applyAlignment="1">
      <alignment vertical="center" wrapText="1"/>
    </xf>
    <xf numFmtId="3" fontId="32" fillId="0" borderId="19" xfId="0" applyNumberFormat="1" applyFont="1" applyBorder="1" applyAlignment="1">
      <alignment shrinkToFit="1"/>
    </xf>
    <xf numFmtId="0" fontId="49" fillId="0" borderId="77" xfId="109" applyFont="1" applyBorder="1" applyAlignment="1">
      <alignment horizontal="center" vertical="center" wrapText="1"/>
      <protection/>
    </xf>
    <xf numFmtId="3" fontId="50" fillId="0" borderId="78" xfId="109" applyNumberFormat="1" applyFont="1" applyBorder="1" applyAlignment="1">
      <alignment vertical="center"/>
      <protection/>
    </xf>
    <xf numFmtId="0" fontId="52" fillId="0" borderId="79" xfId="99" applyFont="1" applyFill="1" applyBorder="1">
      <alignment/>
      <protection/>
    </xf>
    <xf numFmtId="49" fontId="28" fillId="0" borderId="56" xfId="99" applyNumberFormat="1" applyFont="1" applyFill="1" applyBorder="1" applyAlignment="1">
      <alignment horizontal="center"/>
      <protection/>
    </xf>
    <xf numFmtId="3" fontId="28" fillId="0" borderId="45" xfId="99" applyNumberFormat="1" applyFont="1" applyFill="1" applyBorder="1" applyAlignment="1">
      <alignment horizontal="right"/>
      <protection/>
    </xf>
    <xf numFmtId="0" fontId="52" fillId="0" borderId="80" xfId="99" applyFont="1" applyFill="1" applyBorder="1">
      <alignment/>
      <protection/>
    </xf>
    <xf numFmtId="49" fontId="28" fillId="0" borderId="46" xfId="99" applyNumberFormat="1" applyFont="1" applyFill="1" applyBorder="1" applyAlignment="1">
      <alignment horizontal="center"/>
      <protection/>
    </xf>
    <xf numFmtId="0" fontId="28" fillId="0" borderId="46" xfId="99" applyFont="1" applyFill="1" applyBorder="1" applyAlignment="1">
      <alignment/>
      <protection/>
    </xf>
    <xf numFmtId="0" fontId="52" fillId="0" borderId="46" xfId="99" applyFont="1" applyFill="1" applyBorder="1" applyAlignment="1">
      <alignment horizontal="left"/>
      <protection/>
    </xf>
    <xf numFmtId="3" fontId="30" fillId="0" borderId="46" xfId="99" applyNumberFormat="1" applyFont="1" applyFill="1" applyBorder="1">
      <alignment/>
      <protection/>
    </xf>
    <xf numFmtId="0" fontId="52" fillId="0" borderId="81" xfId="99" applyFont="1" applyFill="1" applyBorder="1">
      <alignment/>
      <protection/>
    </xf>
    <xf numFmtId="0" fontId="28" fillId="0" borderId="60" xfId="99" applyFont="1" applyFill="1" applyBorder="1">
      <alignment/>
      <protection/>
    </xf>
    <xf numFmtId="0" fontId="30" fillId="0" borderId="0" xfId="0" applyFont="1" applyFill="1" applyBorder="1" applyAlignment="1">
      <alignment horizontal="right"/>
    </xf>
    <xf numFmtId="3" fontId="30" fillId="0" borderId="20" xfId="0" applyNumberFormat="1" applyFont="1" applyFill="1" applyBorder="1" applyAlignment="1">
      <alignment horizontal="right"/>
    </xf>
    <xf numFmtId="0" fontId="28" fillId="0" borderId="16" xfId="101" applyFont="1" applyFill="1" applyBorder="1" applyAlignment="1">
      <alignment wrapText="1"/>
      <protection/>
    </xf>
    <xf numFmtId="3" fontId="28" fillId="0" borderId="46" xfId="99" applyNumberFormat="1" applyFont="1" applyFill="1" applyBorder="1" applyAlignment="1">
      <alignment horizontal="right"/>
      <protection/>
    </xf>
    <xf numFmtId="3" fontId="42" fillId="0" borderId="0" xfId="106" applyNumberFormat="1" applyFont="1" applyAlignment="1">
      <alignment wrapText="1"/>
      <protection/>
    </xf>
    <xf numFmtId="0" fontId="41" fillId="0" borderId="0" xfId="106" applyFont="1" applyAlignment="1">
      <alignment wrapText="1"/>
      <protection/>
    </xf>
    <xf numFmtId="3" fontId="41" fillId="0" borderId="0" xfId="106" applyNumberFormat="1" applyFont="1">
      <alignment/>
      <protection/>
    </xf>
    <xf numFmtId="3" fontId="0" fillId="0" borderId="0" xfId="0" applyNumberFormat="1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49" fontId="22" fillId="0" borderId="86" xfId="0" applyNumberFormat="1" applyFont="1" applyFill="1" applyBorder="1" applyAlignment="1">
      <alignment horizontal="left" vertical="center"/>
    </xf>
    <xf numFmtId="0" fontId="22" fillId="0" borderId="87" xfId="0" applyFont="1" applyFill="1" applyBorder="1" applyAlignment="1">
      <alignment horizontal="center" vertical="center" wrapText="1"/>
    </xf>
    <xf numFmtId="0" fontId="22" fillId="0" borderId="86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57" fillId="0" borderId="89" xfId="0" applyFont="1" applyFill="1" applyBorder="1" applyAlignment="1">
      <alignment/>
    </xf>
    <xf numFmtId="0" fontId="37" fillId="0" borderId="90" xfId="0" applyFont="1" applyFill="1" applyBorder="1" applyAlignment="1">
      <alignment/>
    </xf>
    <xf numFmtId="3" fontId="37" fillId="0" borderId="72" xfId="0" applyNumberFormat="1" applyFont="1" applyFill="1" applyBorder="1" applyAlignment="1">
      <alignment horizontal="right"/>
    </xf>
    <xf numFmtId="0" fontId="21" fillId="0" borderId="91" xfId="0" applyFont="1" applyFill="1" applyBorder="1" applyAlignment="1">
      <alignment/>
    </xf>
    <xf numFmtId="3" fontId="21" fillId="0" borderId="72" xfId="0" applyNumberFormat="1" applyFont="1" applyFill="1" applyBorder="1" applyAlignment="1">
      <alignment horizontal="right"/>
    </xf>
    <xf numFmtId="0" fontId="38" fillId="0" borderId="91" xfId="0" applyFont="1" applyFill="1" applyBorder="1" applyAlignment="1">
      <alignment/>
    </xf>
    <xf numFmtId="3" fontId="38" fillId="0" borderId="72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37" fillId="0" borderId="91" xfId="0" applyFont="1" applyFill="1" applyBorder="1" applyAlignment="1">
      <alignment/>
    </xf>
    <xf numFmtId="3" fontId="22" fillId="0" borderId="17" xfId="0" applyNumberFormat="1" applyFont="1" applyFill="1" applyBorder="1" applyAlignment="1">
      <alignment horizontal="right" vertical="center" wrapText="1"/>
    </xf>
    <xf numFmtId="0" fontId="35" fillId="0" borderId="91" xfId="0" applyFont="1" applyFill="1" applyBorder="1" applyAlignment="1">
      <alignment/>
    </xf>
    <xf numFmtId="3" fontId="35" fillId="0" borderId="78" xfId="0" applyNumberFormat="1" applyFont="1" applyFill="1" applyBorder="1" applyAlignment="1">
      <alignment horizontal="right"/>
    </xf>
    <xf numFmtId="3" fontId="35" fillId="0" borderId="92" xfId="0" applyNumberFormat="1" applyFont="1" applyFill="1" applyBorder="1" applyAlignment="1">
      <alignment horizontal="right"/>
    </xf>
    <xf numFmtId="3" fontId="35" fillId="0" borderId="93" xfId="0" applyNumberFormat="1" applyFont="1" applyFill="1" applyBorder="1" applyAlignment="1">
      <alignment horizontal="right"/>
    </xf>
    <xf numFmtId="3" fontId="21" fillId="0" borderId="93" xfId="0" applyNumberFormat="1" applyFont="1" applyFill="1" applyBorder="1" applyAlignment="1">
      <alignment horizontal="right"/>
    </xf>
    <xf numFmtId="0" fontId="21" fillId="0" borderId="91" xfId="0" applyFont="1" applyFill="1" applyBorder="1" applyAlignment="1">
      <alignment/>
    </xf>
    <xf numFmtId="170" fontId="21" fillId="0" borderId="17" xfId="0" applyNumberFormat="1" applyFont="1" applyFill="1" applyBorder="1" applyAlignment="1">
      <alignment horizontal="right"/>
    </xf>
    <xf numFmtId="3" fontId="37" fillId="0" borderId="78" xfId="0" applyNumberFormat="1" applyFont="1" applyFill="1" applyBorder="1" applyAlignment="1">
      <alignment horizontal="right"/>
    </xf>
    <xf numFmtId="3" fontId="37" fillId="0" borderId="92" xfId="0" applyNumberFormat="1" applyFont="1" applyFill="1" applyBorder="1" applyAlignment="1">
      <alignment horizontal="right"/>
    </xf>
    <xf numFmtId="49" fontId="35" fillId="0" borderId="91" xfId="0" applyNumberFormat="1" applyFont="1" applyFill="1" applyBorder="1" applyAlignment="1">
      <alignment vertical="center" wrapText="1"/>
    </xf>
    <xf numFmtId="49" fontId="35" fillId="0" borderId="16" xfId="0" applyNumberFormat="1" applyFont="1" applyFill="1" applyBorder="1" applyAlignment="1">
      <alignment/>
    </xf>
    <xf numFmtId="4" fontId="21" fillId="0" borderId="62" xfId="0" applyNumberFormat="1" applyFont="1" applyFill="1" applyBorder="1" applyAlignment="1">
      <alignment horizontal="right"/>
    </xf>
    <xf numFmtId="49" fontId="35" fillId="0" borderId="90" xfId="0" applyNumberFormat="1" applyFont="1" applyFill="1" applyBorder="1" applyAlignment="1">
      <alignment vertical="center" wrapText="1"/>
    </xf>
    <xf numFmtId="3" fontId="35" fillId="0" borderId="94" xfId="0" applyNumberFormat="1" applyFont="1" applyFill="1" applyBorder="1" applyAlignment="1">
      <alignment horizontal="right"/>
    </xf>
    <xf numFmtId="3" fontId="35" fillId="0" borderId="95" xfId="0" applyNumberFormat="1" applyFont="1" applyFill="1" applyBorder="1" applyAlignment="1">
      <alignment horizontal="right"/>
    </xf>
    <xf numFmtId="3" fontId="57" fillId="0" borderId="0" xfId="0" applyNumberFormat="1" applyFont="1" applyFill="1" applyAlignment="1">
      <alignment/>
    </xf>
    <xf numFmtId="49" fontId="35" fillId="0" borderId="91" xfId="0" applyNumberFormat="1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center" wrapText="1"/>
    </xf>
    <xf numFmtId="0" fontId="37" fillId="0" borderId="96" xfId="0" applyFont="1" applyFill="1" applyBorder="1" applyAlignment="1">
      <alignment/>
    </xf>
    <xf numFmtId="49" fontId="59" fillId="0" borderId="97" xfId="0" applyNumberFormat="1" applyFont="1" applyFill="1" applyBorder="1" applyAlignment="1">
      <alignment/>
    </xf>
    <xf numFmtId="0" fontId="59" fillId="0" borderId="83" xfId="0" applyFont="1" applyFill="1" applyBorder="1" applyAlignment="1">
      <alignment/>
    </xf>
    <xf numFmtId="3" fontId="37" fillId="0" borderId="83" xfId="0" applyNumberFormat="1" applyFont="1" applyFill="1" applyBorder="1" applyAlignment="1">
      <alignment horizontal="center"/>
    </xf>
    <xf numFmtId="3" fontId="37" fillId="0" borderId="83" xfId="0" applyNumberFormat="1" applyFont="1" applyFill="1" applyBorder="1" applyAlignment="1">
      <alignment/>
    </xf>
    <xf numFmtId="3" fontId="35" fillId="0" borderId="98" xfId="0" applyNumberFormat="1" applyFont="1" applyFill="1" applyBorder="1" applyAlignment="1">
      <alignment/>
    </xf>
    <xf numFmtId="3" fontId="37" fillId="0" borderId="99" xfId="0" applyNumberFormat="1" applyFont="1" applyFill="1" applyBorder="1" applyAlignment="1">
      <alignment/>
    </xf>
    <xf numFmtId="3" fontId="35" fillId="0" borderId="100" xfId="0" applyNumberFormat="1" applyFont="1" applyFill="1" applyBorder="1" applyAlignment="1">
      <alignment/>
    </xf>
    <xf numFmtId="3" fontId="35" fillId="0" borderId="101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 horizontal="right"/>
    </xf>
    <xf numFmtId="0" fontId="49" fillId="0" borderId="0" xfId="109" applyFont="1" applyBorder="1" applyAlignment="1">
      <alignment vertical="center"/>
      <protection/>
    </xf>
    <xf numFmtId="3" fontId="49" fillId="0" borderId="0" xfId="109" applyNumberFormat="1" applyFont="1" applyBorder="1" applyAlignment="1">
      <alignment vertical="center"/>
      <protection/>
    </xf>
    <xf numFmtId="0" fontId="44" fillId="0" borderId="0" xfId="109" applyFont="1">
      <alignment/>
      <protection/>
    </xf>
    <xf numFmtId="0" fontId="49" fillId="0" borderId="16" xfId="109" applyFont="1" applyBorder="1" applyAlignment="1">
      <alignment vertical="center"/>
      <protection/>
    </xf>
    <xf numFmtId="3" fontId="49" fillId="0" borderId="17" xfId="109" applyNumberFormat="1" applyFont="1" applyBorder="1" applyAlignment="1">
      <alignment vertical="center"/>
      <protection/>
    </xf>
    <xf numFmtId="3" fontId="49" fillId="0" borderId="18" xfId="109" applyNumberFormat="1" applyFont="1" applyBorder="1" applyAlignment="1">
      <alignment vertical="center"/>
      <protection/>
    </xf>
    <xf numFmtId="0" fontId="53" fillId="0" borderId="16" xfId="109" applyFont="1" applyBorder="1" applyAlignment="1">
      <alignment vertical="center"/>
      <protection/>
    </xf>
    <xf numFmtId="3" fontId="53" fillId="0" borderId="18" xfId="109" applyNumberFormat="1" applyFont="1" applyBorder="1" applyAlignment="1">
      <alignment vertical="center"/>
      <protection/>
    </xf>
    <xf numFmtId="3" fontId="53" fillId="0" borderId="17" xfId="110" applyNumberFormat="1" applyFont="1" applyBorder="1">
      <alignment/>
      <protection/>
    </xf>
    <xf numFmtId="3" fontId="50" fillId="0" borderId="17" xfId="110" applyNumberFormat="1" applyFont="1" applyBorder="1">
      <alignment/>
      <protection/>
    </xf>
    <xf numFmtId="0" fontId="49" fillId="0" borderId="48" xfId="109" applyFont="1" applyBorder="1" applyAlignment="1">
      <alignment vertical="center"/>
      <protection/>
    </xf>
    <xf numFmtId="3" fontId="49" fillId="0" borderId="25" xfId="109" applyNumberFormat="1" applyFont="1" applyBorder="1" applyAlignment="1">
      <alignment vertical="center"/>
      <protection/>
    </xf>
    <xf numFmtId="3" fontId="49" fillId="0" borderId="49" xfId="109" applyNumberFormat="1" applyFont="1" applyBorder="1" applyAlignment="1">
      <alignment vertical="center"/>
      <protection/>
    </xf>
    <xf numFmtId="0" fontId="49" fillId="0" borderId="21" xfId="109" applyFont="1" applyBorder="1" applyAlignment="1">
      <alignment horizontal="center" vertical="center" wrapText="1"/>
      <protection/>
    </xf>
    <xf numFmtId="0" fontId="49" fillId="0" borderId="0" xfId="109" applyFont="1" applyAlignment="1">
      <alignment horizontal="center"/>
      <protection/>
    </xf>
    <xf numFmtId="3" fontId="43" fillId="0" borderId="33" xfId="106" applyNumberFormat="1" applyFont="1" applyBorder="1" applyAlignment="1">
      <alignment wrapText="1"/>
      <protection/>
    </xf>
    <xf numFmtId="0" fontId="28" fillId="0" borderId="0" xfId="102" applyFont="1">
      <alignment/>
      <protection/>
    </xf>
    <xf numFmtId="0" fontId="29" fillId="0" borderId="0" xfId="102" applyFont="1">
      <alignment/>
      <protection/>
    </xf>
    <xf numFmtId="0" fontId="30" fillId="0" borderId="53" xfId="102" applyFont="1" applyBorder="1" applyAlignment="1">
      <alignment horizontal="center"/>
      <protection/>
    </xf>
    <xf numFmtId="0" fontId="30" fillId="0" borderId="52" xfId="102" applyFont="1" applyBorder="1">
      <alignment/>
      <protection/>
    </xf>
    <xf numFmtId="0" fontId="30" fillId="0" borderId="102" xfId="102" applyFont="1" applyBorder="1">
      <alignment/>
      <protection/>
    </xf>
    <xf numFmtId="0" fontId="30" fillId="0" borderId="48" xfId="102" applyFont="1" applyBorder="1">
      <alignment/>
      <protection/>
    </xf>
    <xf numFmtId="3" fontId="30" fillId="0" borderId="49" xfId="102" applyNumberFormat="1" applyFont="1" applyBorder="1">
      <alignment/>
      <protection/>
    </xf>
    <xf numFmtId="0" fontId="30" fillId="0" borderId="70" xfId="102" applyFont="1" applyBorder="1" applyAlignment="1">
      <alignment wrapText="1"/>
      <protection/>
    </xf>
    <xf numFmtId="0" fontId="28" fillId="0" borderId="16" xfId="102" applyFont="1" applyBorder="1">
      <alignment/>
      <protection/>
    </xf>
    <xf numFmtId="3" fontId="28" fillId="0" borderId="18" xfId="102" applyNumberFormat="1" applyFont="1" applyBorder="1">
      <alignment/>
      <protection/>
    </xf>
    <xf numFmtId="0" fontId="28" fillId="0" borderId="71" xfId="102" applyFont="1" applyBorder="1" applyAlignment="1">
      <alignment wrapText="1"/>
      <protection/>
    </xf>
    <xf numFmtId="3" fontId="30" fillId="0" borderId="53" xfId="102" applyNumberFormat="1" applyFont="1" applyBorder="1">
      <alignment/>
      <protection/>
    </xf>
    <xf numFmtId="0" fontId="30" fillId="0" borderId="103" xfId="102" applyFont="1" applyBorder="1" applyAlignment="1">
      <alignment horizontal="center" vertical="center"/>
      <protection/>
    </xf>
    <xf numFmtId="0" fontId="30" fillId="0" borderId="53" xfId="102" applyFont="1" applyBorder="1" applyAlignment="1">
      <alignment horizontal="center" vertical="center"/>
      <protection/>
    </xf>
    <xf numFmtId="0" fontId="30" fillId="0" borderId="68" xfId="102" applyFont="1" applyBorder="1" applyAlignment="1">
      <alignment horizontal="center" vertical="center"/>
      <protection/>
    </xf>
    <xf numFmtId="0" fontId="30" fillId="0" borderId="13" xfId="102" applyFont="1" applyBorder="1" applyAlignment="1">
      <alignment horizontal="left" vertical="center"/>
      <protection/>
    </xf>
    <xf numFmtId="3" fontId="30" fillId="0" borderId="15" xfId="102" applyNumberFormat="1" applyFont="1" applyBorder="1" applyAlignment="1">
      <alignment horizontal="right" vertical="center"/>
      <protection/>
    </xf>
    <xf numFmtId="0" fontId="30" fillId="0" borderId="104" xfId="102" applyFont="1" applyBorder="1" applyAlignment="1">
      <alignment horizontal="left" vertical="center"/>
      <protection/>
    </xf>
    <xf numFmtId="0" fontId="28" fillId="0" borderId="16" xfId="102" applyFont="1" applyBorder="1" applyAlignment="1">
      <alignment horizontal="left" vertical="center" wrapText="1"/>
      <protection/>
    </xf>
    <xf numFmtId="3" fontId="28" fillId="0" borderId="18" xfId="102" applyNumberFormat="1" applyFont="1" applyBorder="1" applyAlignment="1">
      <alignment horizontal="right" vertical="center"/>
      <protection/>
    </xf>
    <xf numFmtId="3" fontId="28" fillId="0" borderId="78" xfId="102" applyNumberFormat="1" applyFont="1" applyBorder="1" applyAlignment="1">
      <alignment horizontal="right" vertical="center"/>
      <protection/>
    </xf>
    <xf numFmtId="0" fontId="30" fillId="0" borderId="52" xfId="102" applyFont="1" applyBorder="1" applyAlignment="1">
      <alignment horizontal="left" vertical="center"/>
      <protection/>
    </xf>
    <xf numFmtId="3" fontId="30" fillId="0" borderId="53" xfId="102" applyNumberFormat="1" applyFont="1" applyBorder="1" applyAlignment="1">
      <alignment horizontal="right" vertical="center"/>
      <protection/>
    </xf>
    <xf numFmtId="0" fontId="30" fillId="0" borderId="102" xfId="102" applyFont="1" applyBorder="1" applyAlignment="1">
      <alignment horizontal="left" vertical="center"/>
      <protection/>
    </xf>
    <xf numFmtId="3" fontId="28" fillId="0" borderId="0" xfId="102" applyNumberFormat="1" applyFont="1">
      <alignment/>
      <protection/>
    </xf>
    <xf numFmtId="0" fontId="25" fillId="0" borderId="0" xfId="102" applyFont="1">
      <alignment/>
      <protection/>
    </xf>
    <xf numFmtId="0" fontId="31" fillId="0" borderId="0" xfId="103" applyFont="1">
      <alignment/>
      <protection/>
    </xf>
    <xf numFmtId="0" fontId="31" fillId="0" borderId="0" xfId="103" applyFont="1" applyAlignment="1">
      <alignment wrapText="1"/>
      <protection/>
    </xf>
    <xf numFmtId="0" fontId="31" fillId="0" borderId="0" xfId="103" applyFont="1" applyAlignment="1">
      <alignment horizontal="center" wrapText="1"/>
      <protection/>
    </xf>
    <xf numFmtId="3" fontId="31" fillId="0" borderId="0" xfId="103" applyNumberFormat="1" applyFont="1">
      <alignment/>
      <protection/>
    </xf>
    <xf numFmtId="3" fontId="31" fillId="0" borderId="0" xfId="103" applyNumberFormat="1" applyFont="1" applyAlignment="1">
      <alignment wrapText="1"/>
      <protection/>
    </xf>
    <xf numFmtId="3" fontId="32" fillId="0" borderId="20" xfId="103" applyNumberFormat="1" applyFont="1" applyBorder="1" applyAlignment="1">
      <alignment horizontal="center" vertical="center" wrapText="1"/>
      <protection/>
    </xf>
    <xf numFmtId="0" fontId="31" fillId="0" borderId="48" xfId="103" applyFont="1" applyFill="1" applyBorder="1" applyAlignment="1">
      <alignment vertical="center" wrapText="1"/>
      <protection/>
    </xf>
    <xf numFmtId="0" fontId="31" fillId="0" borderId="25" xfId="103" applyFont="1" applyBorder="1" applyAlignment="1">
      <alignment vertical="center"/>
      <protection/>
    </xf>
    <xf numFmtId="14" fontId="31" fillId="0" borderId="25" xfId="103" applyNumberFormat="1" applyFont="1" applyBorder="1" applyAlignment="1">
      <alignment horizontal="center" vertical="center" wrapText="1"/>
      <protection/>
    </xf>
    <xf numFmtId="3" fontId="31" fillId="0" borderId="25" xfId="103" applyNumberFormat="1" applyFont="1" applyBorder="1" applyAlignment="1">
      <alignment vertical="center"/>
      <protection/>
    </xf>
    <xf numFmtId="3" fontId="31" fillId="0" borderId="49" xfId="103" applyNumberFormat="1" applyFont="1" applyBorder="1" applyAlignment="1">
      <alignment vertical="center" wrapText="1"/>
      <protection/>
    </xf>
    <xf numFmtId="0" fontId="31" fillId="0" borderId="16" xfId="103" applyFont="1" applyFill="1" applyBorder="1" applyAlignment="1">
      <alignment vertical="center" wrapText="1"/>
      <protection/>
    </xf>
    <xf numFmtId="0" fontId="31" fillId="0" borderId="17" xfId="103" applyFont="1" applyBorder="1" applyAlignment="1">
      <alignment vertical="center"/>
      <protection/>
    </xf>
    <xf numFmtId="14" fontId="31" fillId="0" borderId="17" xfId="103" applyNumberFormat="1" applyFont="1" applyBorder="1" applyAlignment="1">
      <alignment horizontal="center" vertical="center" wrapText="1"/>
      <protection/>
    </xf>
    <xf numFmtId="3" fontId="31" fillId="0" borderId="17" xfId="103" applyNumberFormat="1" applyFont="1" applyBorder="1" applyAlignment="1">
      <alignment vertical="center"/>
      <protection/>
    </xf>
    <xf numFmtId="3" fontId="31" fillId="0" borderId="18" xfId="103" applyNumberFormat="1" applyFont="1" applyBorder="1" applyAlignment="1">
      <alignment vertical="center" wrapText="1"/>
      <protection/>
    </xf>
    <xf numFmtId="0" fontId="31" fillId="0" borderId="17" xfId="103" applyFont="1" applyBorder="1" applyAlignment="1">
      <alignment horizontal="center" vertical="center" wrapText="1"/>
      <protection/>
    </xf>
    <xf numFmtId="0" fontId="31" fillId="0" borderId="16" xfId="103" applyFont="1" applyBorder="1" applyAlignment="1">
      <alignment vertical="center" wrapText="1"/>
      <protection/>
    </xf>
    <xf numFmtId="14" fontId="28" fillId="0" borderId="17" xfId="103" applyNumberFormat="1" applyFont="1" applyBorder="1" applyAlignment="1">
      <alignment horizontal="center" vertical="center" wrapText="1"/>
      <protection/>
    </xf>
    <xf numFmtId="0" fontId="31" fillId="0" borderId="105" xfId="103" applyFont="1" applyBorder="1" applyAlignment="1">
      <alignment vertical="center" wrapText="1"/>
      <protection/>
    </xf>
    <xf numFmtId="0" fontId="31" fillId="0" borderId="63" xfId="103" applyFont="1" applyBorder="1" applyAlignment="1">
      <alignment vertical="center"/>
      <protection/>
    </xf>
    <xf numFmtId="14" fontId="31" fillId="0" borderId="63" xfId="103" applyNumberFormat="1" applyFont="1" applyBorder="1" applyAlignment="1">
      <alignment horizontal="center" vertical="center" wrapText="1"/>
      <protection/>
    </xf>
    <xf numFmtId="3" fontId="31" fillId="0" borderId="63" xfId="103" applyNumberFormat="1" applyFont="1" applyBorder="1" applyAlignment="1">
      <alignment vertical="center"/>
      <protection/>
    </xf>
    <xf numFmtId="3" fontId="31" fillId="0" borderId="50" xfId="103" applyNumberFormat="1" applyFont="1" applyBorder="1" applyAlignment="1">
      <alignment vertical="center" wrapText="1"/>
      <protection/>
    </xf>
    <xf numFmtId="0" fontId="32" fillId="0" borderId="52" xfId="103" applyFont="1" applyBorder="1" applyAlignment="1">
      <alignment wrapText="1"/>
      <protection/>
    </xf>
    <xf numFmtId="0" fontId="32" fillId="0" borderId="106" xfId="103" applyFont="1" applyBorder="1">
      <alignment/>
      <protection/>
    </xf>
    <xf numFmtId="0" fontId="32" fillId="0" borderId="106" xfId="103" applyFont="1" applyBorder="1" applyAlignment="1">
      <alignment horizontal="center" wrapText="1"/>
      <protection/>
    </xf>
    <xf numFmtId="3" fontId="32" fillId="0" borderId="106" xfId="103" applyNumberFormat="1" applyFont="1" applyBorder="1">
      <alignment/>
      <protection/>
    </xf>
    <xf numFmtId="3" fontId="32" fillId="0" borderId="53" xfId="103" applyNumberFormat="1" applyFont="1" applyBorder="1">
      <alignment/>
      <protection/>
    </xf>
    <xf numFmtId="0" fontId="32" fillId="0" borderId="0" xfId="103" applyFont="1">
      <alignment/>
      <protection/>
    </xf>
    <xf numFmtId="3" fontId="22" fillId="0" borderId="17" xfId="0" applyNumberFormat="1" applyFont="1" applyFill="1" applyBorder="1" applyAlignment="1">
      <alignment horizontal="right"/>
    </xf>
    <xf numFmtId="0" fontId="19" fillId="0" borderId="71" xfId="0" applyFont="1" applyBorder="1" applyAlignment="1">
      <alignment/>
    </xf>
    <xf numFmtId="49" fontId="42" fillId="0" borderId="107" xfId="106" applyNumberFormat="1" applyFont="1" applyBorder="1" applyAlignment="1">
      <alignment wrapText="1"/>
      <protection/>
    </xf>
    <xf numFmtId="49" fontId="42" fillId="0" borderId="28" xfId="106" applyNumberFormat="1" applyFont="1" applyBorder="1" applyAlignment="1">
      <alignment wrapText="1"/>
      <protection/>
    </xf>
    <xf numFmtId="3" fontId="41" fillId="0" borderId="32" xfId="106" applyNumberFormat="1" applyFont="1" applyBorder="1">
      <alignment/>
      <protection/>
    </xf>
    <xf numFmtId="0" fontId="28" fillId="0" borderId="71" xfId="0" applyFont="1" applyBorder="1" applyAlignment="1">
      <alignment/>
    </xf>
    <xf numFmtId="0" fontId="20" fillId="0" borderId="16" xfId="0" applyFont="1" applyBorder="1" applyAlignment="1">
      <alignment/>
    </xf>
    <xf numFmtId="0" fontId="38" fillId="0" borderId="71" xfId="0" applyFont="1" applyBorder="1" applyAlignment="1">
      <alignment wrapText="1"/>
    </xf>
    <xf numFmtId="0" fontId="30" fillId="0" borderId="108" xfId="100" applyFont="1" applyBorder="1" applyAlignment="1">
      <alignment horizontal="center" vertical="center" wrapText="1"/>
      <protection/>
    </xf>
    <xf numFmtId="3" fontId="30" fillId="0" borderId="108" xfId="100" applyNumberFormat="1" applyFont="1" applyBorder="1" applyAlignment="1">
      <alignment horizontal="right"/>
      <protection/>
    </xf>
    <xf numFmtId="3" fontId="30" fillId="0" borderId="109" xfId="100" applyNumberFormat="1" applyFont="1" applyBorder="1" applyAlignment="1">
      <alignment horizontal="right"/>
      <protection/>
    </xf>
    <xf numFmtId="0" fontId="28" fillId="0" borderId="45" xfId="100" applyFont="1" applyBorder="1" applyAlignment="1">
      <alignment horizontal="left"/>
      <protection/>
    </xf>
    <xf numFmtId="3" fontId="30" fillId="0" borderId="110" xfId="100" applyNumberFormat="1" applyFont="1" applyBorder="1" applyAlignment="1">
      <alignment horizontal="right"/>
      <protection/>
    </xf>
    <xf numFmtId="0" fontId="28" fillId="0" borderId="44" xfId="100" applyFont="1" applyBorder="1" applyAlignment="1">
      <alignment horizontal="left"/>
      <protection/>
    </xf>
    <xf numFmtId="0" fontId="70" fillId="0" borderId="0" xfId="0" applyFont="1" applyAlignment="1">
      <alignment/>
    </xf>
    <xf numFmtId="0" fontId="71" fillId="0" borderId="111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2" fillId="0" borderId="72" xfId="0" applyFont="1" applyBorder="1" applyAlignment="1">
      <alignment vertical="center" wrapText="1"/>
    </xf>
    <xf numFmtId="0" fontId="73" fillId="0" borderId="112" xfId="0" applyFont="1" applyBorder="1" applyAlignment="1">
      <alignment vertical="center" wrapText="1"/>
    </xf>
    <xf numFmtId="3" fontId="73" fillId="0" borderId="17" xfId="0" applyNumberFormat="1" applyFont="1" applyBorder="1" applyAlignment="1">
      <alignment horizontal="right" vertical="center" wrapText="1"/>
    </xf>
    <xf numFmtId="3" fontId="73" fillId="0" borderId="72" xfId="0" applyNumberFormat="1" applyFont="1" applyBorder="1" applyAlignment="1">
      <alignment horizontal="right" vertical="center" wrapText="1"/>
    </xf>
    <xf numFmtId="0" fontId="70" fillId="0" borderId="112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3" fontId="70" fillId="0" borderId="72" xfId="0" applyNumberFormat="1" applyFont="1" applyBorder="1" applyAlignment="1">
      <alignment horizontal="right" vertical="center" wrapText="1"/>
    </xf>
    <xf numFmtId="0" fontId="73" fillId="0" borderId="113" xfId="0" applyFont="1" applyFill="1" applyBorder="1" applyAlignment="1">
      <alignment vertical="center" wrapText="1"/>
    </xf>
    <xf numFmtId="3" fontId="73" fillId="0" borderId="99" xfId="0" applyNumberFormat="1" applyFont="1" applyBorder="1" applyAlignment="1">
      <alignment/>
    </xf>
    <xf numFmtId="3" fontId="73" fillId="0" borderId="114" xfId="0" applyNumberFormat="1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0" borderId="74" xfId="0" applyFont="1" applyBorder="1" applyAlignment="1">
      <alignment/>
    </xf>
    <xf numFmtId="0" fontId="20" fillId="0" borderId="71" xfId="0" applyFont="1" applyBorder="1" applyAlignment="1">
      <alignment/>
    </xf>
    <xf numFmtId="49" fontId="20" fillId="0" borderId="16" xfId="0" applyNumberFormat="1" applyFont="1" applyBorder="1" applyAlignment="1">
      <alignment horizontal="left" wrapText="1"/>
    </xf>
    <xf numFmtId="49" fontId="20" fillId="0" borderId="17" xfId="0" applyNumberFormat="1" applyFont="1" applyBorder="1" applyAlignment="1">
      <alignment horizontal="left" wrapText="1"/>
    </xf>
    <xf numFmtId="0" fontId="20" fillId="0" borderId="16" xfId="0" applyFont="1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Alignment="1">
      <alignment horizontal="center"/>
    </xf>
    <xf numFmtId="0" fontId="20" fillId="0" borderId="115" xfId="0" applyFont="1" applyBorder="1" applyAlignment="1">
      <alignment horizontal="center" vertical="center" wrapText="1"/>
    </xf>
    <xf numFmtId="0" fontId="20" fillId="0" borderId="116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/>
    </xf>
    <xf numFmtId="0" fontId="20" fillId="0" borderId="116" xfId="0" applyFont="1" applyBorder="1" applyAlignment="1">
      <alignment horizontal="center"/>
    </xf>
    <xf numFmtId="0" fontId="20" fillId="0" borderId="117" xfId="0" applyFont="1" applyBorder="1" applyAlignment="1">
      <alignment horizontal="center"/>
    </xf>
    <xf numFmtId="0" fontId="20" fillId="0" borderId="118" xfId="0" applyFont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41" fillId="0" borderId="0" xfId="106" applyFont="1" applyBorder="1" applyAlignment="1">
      <alignment horizontal="center"/>
      <protection/>
    </xf>
    <xf numFmtId="0" fontId="41" fillId="0" borderId="30" xfId="106" applyFont="1" applyBorder="1" applyAlignment="1">
      <alignment horizontal="center"/>
      <protection/>
    </xf>
    <xf numFmtId="0" fontId="41" fillId="0" borderId="31" xfId="106" applyFont="1" applyBorder="1" applyAlignment="1">
      <alignment horizontal="center"/>
      <protection/>
    </xf>
    <xf numFmtId="0" fontId="32" fillId="0" borderId="0" xfId="0" applyFont="1" applyAlignment="1">
      <alignment horizontal="center" shrinkToFit="1"/>
    </xf>
    <xf numFmtId="0" fontId="32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46" fillId="0" borderId="57" xfId="99" applyFont="1" applyFill="1" applyBorder="1" applyAlignment="1">
      <alignment horizontal="center" vertical="center" wrapText="1"/>
      <protection/>
    </xf>
    <xf numFmtId="0" fontId="0" fillId="0" borderId="58" xfId="111" applyBorder="1" applyAlignment="1">
      <alignment horizontal="center" vertical="center" wrapText="1"/>
      <protection/>
    </xf>
    <xf numFmtId="0" fontId="30" fillId="0" borderId="45" xfId="99" applyFont="1" applyFill="1" applyBorder="1" applyAlignment="1">
      <alignment horizontal="left"/>
      <protection/>
    </xf>
    <xf numFmtId="0" fontId="30" fillId="0" borderId="46" xfId="99" applyFont="1" applyFill="1" applyBorder="1" applyAlignment="1">
      <alignment horizontal="center"/>
      <protection/>
    </xf>
    <xf numFmtId="0" fontId="0" fillId="0" borderId="46" xfId="111" applyBorder="1" applyAlignment="1">
      <alignment horizontal="center"/>
      <protection/>
    </xf>
    <xf numFmtId="0" fontId="30" fillId="0" borderId="81" xfId="99" applyFont="1" applyFill="1" applyBorder="1" applyAlignment="1">
      <alignment horizontal="center"/>
      <protection/>
    </xf>
    <xf numFmtId="0" fontId="30" fillId="0" borderId="44" xfId="99" applyFont="1" applyFill="1" applyBorder="1" applyAlignment="1">
      <alignment horizontal="center" vertical="center" wrapText="1"/>
      <protection/>
    </xf>
    <xf numFmtId="0" fontId="30" fillId="0" borderId="45" xfId="99" applyFont="1" applyFill="1" applyBorder="1" applyAlignment="1">
      <alignment horizontal="center" vertical="center" wrapText="1"/>
      <protection/>
    </xf>
    <xf numFmtId="0" fontId="0" fillId="0" borderId="45" xfId="111" applyBorder="1" applyAlignment="1">
      <alignment horizontal="center" vertical="center" wrapText="1"/>
      <protection/>
    </xf>
    <xf numFmtId="3" fontId="30" fillId="0" borderId="44" xfId="99" applyNumberFormat="1" applyFont="1" applyFill="1" applyBorder="1" applyAlignment="1">
      <alignment horizontal="center" vertical="center" wrapText="1"/>
      <protection/>
    </xf>
    <xf numFmtId="0" fontId="30" fillId="0" borderId="44" xfId="99" applyFont="1" applyFill="1" applyBorder="1" applyAlignment="1">
      <alignment horizontal="center" vertical="center"/>
      <protection/>
    </xf>
    <xf numFmtId="0" fontId="30" fillId="0" borderId="45" xfId="99" applyFont="1" applyFill="1" applyBorder="1" applyAlignment="1">
      <alignment horizontal="center" vertical="center"/>
      <protection/>
    </xf>
    <xf numFmtId="0" fontId="30" fillId="0" borderId="44" xfId="99" applyFont="1" applyFill="1" applyBorder="1" applyAlignment="1">
      <alignment horizontal="left"/>
      <protection/>
    </xf>
    <xf numFmtId="0" fontId="30" fillId="0" borderId="44" xfId="99" applyFont="1" applyFill="1" applyBorder="1" applyAlignment="1">
      <alignment horizontal="left"/>
      <protection/>
    </xf>
    <xf numFmtId="0" fontId="30" fillId="0" borderId="120" xfId="99" applyFont="1" applyFill="1" applyBorder="1" applyAlignment="1">
      <alignment horizontal="center" vertical="center"/>
      <protection/>
    </xf>
    <xf numFmtId="0" fontId="30" fillId="0" borderId="121" xfId="99" applyFont="1" applyFill="1" applyBorder="1" applyAlignment="1">
      <alignment horizontal="center" vertical="center"/>
      <protection/>
    </xf>
    <xf numFmtId="0" fontId="30" fillId="0" borderId="122" xfId="99" applyFont="1" applyFill="1" applyBorder="1" applyAlignment="1">
      <alignment horizontal="center" vertical="center"/>
      <protection/>
    </xf>
    <xf numFmtId="0" fontId="30" fillId="0" borderId="123" xfId="99" applyFont="1" applyFill="1" applyBorder="1" applyAlignment="1">
      <alignment horizontal="center" vertical="center"/>
      <protection/>
    </xf>
    <xf numFmtId="0" fontId="30" fillId="0" borderId="0" xfId="99" applyFont="1" applyFill="1" applyBorder="1" applyAlignment="1">
      <alignment horizontal="center" vertical="center"/>
      <protection/>
    </xf>
    <xf numFmtId="0" fontId="30" fillId="0" borderId="124" xfId="99" applyFont="1" applyFill="1" applyBorder="1" applyAlignment="1">
      <alignment horizontal="center" vertical="center"/>
      <protection/>
    </xf>
    <xf numFmtId="0" fontId="30" fillId="0" borderId="38" xfId="99" applyFont="1" applyFill="1" applyBorder="1" applyAlignment="1">
      <alignment horizontal="center" vertical="center"/>
      <protection/>
    </xf>
    <xf numFmtId="0" fontId="30" fillId="0" borderId="125" xfId="99" applyFont="1" applyFill="1" applyBorder="1" applyAlignment="1">
      <alignment horizontal="center" vertical="center"/>
      <protection/>
    </xf>
    <xf numFmtId="0" fontId="30" fillId="0" borderId="126" xfId="99" applyFont="1" applyFill="1" applyBorder="1" applyAlignment="1">
      <alignment horizontal="center" vertical="center"/>
      <protection/>
    </xf>
    <xf numFmtId="0" fontId="30" fillId="0" borderId="0" xfId="99" applyFont="1" applyFill="1" applyAlignment="1">
      <alignment/>
      <protection/>
    </xf>
    <xf numFmtId="0" fontId="0" fillId="0" borderId="0" xfId="111" applyFont="1" applyFill="1" applyAlignment="1">
      <alignment/>
      <protection/>
    </xf>
    <xf numFmtId="0" fontId="49" fillId="0" borderId="0" xfId="99" applyFont="1" applyFill="1" applyBorder="1" applyAlignment="1">
      <alignment horizontal="center"/>
      <protection/>
    </xf>
    <xf numFmtId="0" fontId="30" fillId="0" borderId="46" xfId="98" applyFont="1" applyFill="1" applyBorder="1" applyAlignment="1">
      <alignment horizontal="center" vertical="center"/>
      <protection/>
    </xf>
    <xf numFmtId="0" fontId="30" fillId="0" borderId="44" xfId="98" applyFont="1" applyFill="1" applyBorder="1" applyAlignment="1">
      <alignment horizontal="center" vertical="center"/>
      <protection/>
    </xf>
    <xf numFmtId="0" fontId="30" fillId="0" borderId="45" xfId="98" applyFont="1" applyFill="1" applyBorder="1" applyAlignment="1">
      <alignment horizontal="center" vertical="center"/>
      <protection/>
    </xf>
    <xf numFmtId="0" fontId="30" fillId="0" borderId="46" xfId="99" applyFont="1" applyFill="1" applyBorder="1" applyAlignment="1">
      <alignment horizontal="center" vertical="center"/>
      <protection/>
    </xf>
    <xf numFmtId="0" fontId="53" fillId="0" borderId="0" xfId="99" applyFont="1" applyFill="1" applyBorder="1" applyAlignment="1">
      <alignment horizontal="center"/>
      <protection/>
    </xf>
    <xf numFmtId="0" fontId="46" fillId="0" borderId="57" xfId="99" applyFont="1" applyFill="1" applyBorder="1" applyAlignment="1">
      <alignment horizontal="center" vertical="center" wrapText="1"/>
      <protection/>
    </xf>
    <xf numFmtId="0" fontId="46" fillId="0" borderId="58" xfId="99" applyFont="1" applyFill="1" applyBorder="1" applyAlignment="1">
      <alignment horizontal="center" vertical="center" wrapText="1"/>
      <protection/>
    </xf>
    <xf numFmtId="0" fontId="30" fillId="0" borderId="0" xfId="99" applyFont="1" applyFill="1" applyBorder="1" applyAlignment="1">
      <alignment/>
      <protection/>
    </xf>
    <xf numFmtId="0" fontId="46" fillId="0" borderId="61" xfId="99" applyFont="1" applyFill="1" applyBorder="1" applyAlignment="1">
      <alignment horizontal="left" vertical="center"/>
      <protection/>
    </xf>
    <xf numFmtId="0" fontId="46" fillId="0" borderId="44" xfId="99" applyFont="1" applyFill="1" applyBorder="1" applyAlignment="1">
      <alignment horizontal="left" vertical="center"/>
      <protection/>
    </xf>
    <xf numFmtId="0" fontId="46" fillId="0" borderId="79" xfId="99" applyFont="1" applyFill="1" applyBorder="1" applyAlignment="1">
      <alignment horizontal="left" vertical="center"/>
      <protection/>
    </xf>
    <xf numFmtId="0" fontId="46" fillId="0" borderId="56" xfId="99" applyFont="1" applyFill="1" applyBorder="1" applyAlignment="1">
      <alignment horizontal="left" vertical="center"/>
      <protection/>
    </xf>
    <xf numFmtId="0" fontId="30" fillId="0" borderId="61" xfId="99" applyFont="1" applyFill="1" applyBorder="1" applyAlignment="1">
      <alignment horizontal="left" vertical="center"/>
      <protection/>
    </xf>
    <xf numFmtId="0" fontId="30" fillId="0" borderId="44" xfId="99" applyFont="1" applyFill="1" applyBorder="1" applyAlignment="1">
      <alignment horizontal="left" vertical="center"/>
      <protection/>
    </xf>
    <xf numFmtId="0" fontId="30" fillId="0" borderId="60" xfId="99" applyFont="1" applyFill="1" applyBorder="1" applyAlignment="1">
      <alignment horizontal="left" vertical="center"/>
      <protection/>
    </xf>
    <xf numFmtId="0" fontId="30" fillId="0" borderId="45" xfId="99" applyFont="1" applyFill="1" applyBorder="1" applyAlignment="1">
      <alignment horizontal="left" vertic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104" applyFont="1" applyFill="1" applyBorder="1" applyAlignment="1">
      <alignment horizontal="center" vertical="center"/>
      <protection/>
    </xf>
    <xf numFmtId="0" fontId="30" fillId="0" borderId="0" xfId="104" applyFont="1" applyFill="1" applyBorder="1" applyAlignment="1">
      <alignment horizontal="center" vertical="center"/>
      <protection/>
    </xf>
    <xf numFmtId="0" fontId="55" fillId="0" borderId="120" xfId="104" applyFont="1" applyFill="1" applyBorder="1" applyAlignment="1">
      <alignment horizontal="center" vertical="center" wrapText="1"/>
      <protection/>
    </xf>
    <xf numFmtId="0" fontId="55" fillId="0" borderId="122" xfId="104" applyFont="1" applyFill="1" applyBorder="1" applyAlignment="1">
      <alignment horizontal="center" vertical="center" wrapText="1"/>
      <protection/>
    </xf>
    <xf numFmtId="0" fontId="55" fillId="0" borderId="32" xfId="104" applyFont="1" applyFill="1" applyBorder="1" applyAlignment="1">
      <alignment horizontal="center" vertical="center" wrapText="1"/>
      <protection/>
    </xf>
    <xf numFmtId="0" fontId="55" fillId="0" borderId="127" xfId="104" applyFont="1" applyFill="1" applyBorder="1" applyAlignment="1">
      <alignment horizontal="center" vertical="center" wrapText="1"/>
      <protection/>
    </xf>
    <xf numFmtId="0" fontId="55" fillId="0" borderId="128" xfId="104" applyFont="1" applyFill="1" applyBorder="1" applyAlignment="1">
      <alignment horizontal="center" vertical="center" wrapText="1"/>
      <protection/>
    </xf>
    <xf numFmtId="0" fontId="55" fillId="0" borderId="56" xfId="104" applyFont="1" applyFill="1" applyBorder="1" applyAlignment="1">
      <alignment horizontal="center" vertical="center" wrapText="1"/>
      <protection/>
    </xf>
    <xf numFmtId="0" fontId="55" fillId="0" borderId="129" xfId="104" applyFont="1" applyFill="1" applyBorder="1" applyAlignment="1">
      <alignment horizontal="center" vertical="center" wrapText="1"/>
      <protection/>
    </xf>
    <xf numFmtId="0" fontId="55" fillId="0" borderId="130" xfId="104" applyFont="1" applyFill="1" applyBorder="1" applyAlignment="1">
      <alignment horizontal="center" vertical="center" wrapText="1"/>
      <protection/>
    </xf>
    <xf numFmtId="0" fontId="55" fillId="0" borderId="131" xfId="104" applyFont="1" applyFill="1" applyBorder="1" applyAlignment="1">
      <alignment horizontal="center" vertical="center" wrapText="1"/>
      <protection/>
    </xf>
    <xf numFmtId="0" fontId="55" fillId="0" borderId="69" xfId="104" applyFont="1" applyFill="1" applyBorder="1" applyAlignment="1">
      <alignment horizontal="center" vertical="center" wrapText="1"/>
      <protection/>
    </xf>
    <xf numFmtId="0" fontId="55" fillId="0" borderId="46" xfId="104" applyFont="1" applyFill="1" applyBorder="1" applyAlignment="1">
      <alignment horizontal="center" vertical="center"/>
      <protection/>
    </xf>
    <xf numFmtId="0" fontId="55" fillId="0" borderId="81" xfId="104" applyFont="1" applyFill="1" applyBorder="1" applyAlignment="1">
      <alignment horizontal="center" vertical="center" wrapText="1"/>
      <protection/>
    </xf>
    <xf numFmtId="0" fontId="55" fillId="0" borderId="57" xfId="104" applyFont="1" applyFill="1" applyBorder="1" applyAlignment="1">
      <alignment horizontal="center" vertical="center" wrapText="1"/>
      <protection/>
    </xf>
    <xf numFmtId="0" fontId="32" fillId="0" borderId="0" xfId="101" applyFont="1" applyAlignment="1">
      <alignment horizontal="center"/>
      <protection/>
    </xf>
    <xf numFmtId="0" fontId="32" fillId="0" borderId="0" xfId="101" applyFont="1" applyAlignment="1">
      <alignment horizontal="center" vertical="center"/>
      <protection/>
    </xf>
    <xf numFmtId="0" fontId="32" fillId="0" borderId="0" xfId="101" applyFont="1" applyBorder="1" applyAlignment="1">
      <alignment horizontal="center"/>
      <protection/>
    </xf>
    <xf numFmtId="0" fontId="32" fillId="0" borderId="0" xfId="101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32" fillId="0" borderId="0" xfId="10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wrapText="1"/>
    </xf>
    <xf numFmtId="0" fontId="30" fillId="0" borderId="132" xfId="0" applyFont="1" applyBorder="1" applyAlignment="1">
      <alignment horizontal="center" vertical="top" wrapText="1"/>
    </xf>
    <xf numFmtId="0" fontId="30" fillId="0" borderId="54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32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47" fillId="0" borderId="46" xfId="100" applyFont="1" applyBorder="1" applyAlignment="1">
      <alignment horizontal="left"/>
      <protection/>
    </xf>
    <xf numFmtId="0" fontId="29" fillId="0" borderId="0" xfId="100" applyFont="1" applyFill="1" applyBorder="1" applyAlignment="1">
      <alignment horizontal="center" vertical="center"/>
      <protection/>
    </xf>
    <xf numFmtId="0" fontId="30" fillId="0" borderId="0" xfId="100" applyFont="1" applyBorder="1" applyAlignment="1">
      <alignment horizontal="center" vertical="center"/>
      <protection/>
    </xf>
    <xf numFmtId="0" fontId="30" fillId="0" borderId="133" xfId="100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134" xfId="0" applyFont="1" applyBorder="1" applyAlignment="1">
      <alignment horizontal="center" vertical="center" wrapText="1"/>
    </xf>
    <xf numFmtId="0" fontId="71" fillId="0" borderId="112" xfId="0" applyFont="1" applyBorder="1" applyAlignment="1">
      <alignment horizontal="center" vertical="center" wrapText="1"/>
    </xf>
    <xf numFmtId="0" fontId="71" fillId="0" borderId="88" xfId="0" applyFont="1" applyBorder="1" applyAlignment="1">
      <alignment horizontal="center" vertical="center" wrapText="1"/>
    </xf>
    <xf numFmtId="0" fontId="30" fillId="0" borderId="0" xfId="102" applyFont="1" applyAlignment="1">
      <alignment horizontal="center"/>
      <protection/>
    </xf>
    <xf numFmtId="0" fontId="30" fillId="0" borderId="52" xfId="102" applyFont="1" applyBorder="1" applyAlignment="1">
      <alignment horizontal="center"/>
      <protection/>
    </xf>
    <xf numFmtId="0" fontId="30" fillId="0" borderId="53" xfId="102" applyFont="1" applyBorder="1" applyAlignment="1">
      <alignment horizontal="center"/>
      <protection/>
    </xf>
    <xf numFmtId="0" fontId="30" fillId="0" borderId="102" xfId="102" applyFont="1" applyBorder="1" applyAlignment="1">
      <alignment horizontal="center"/>
      <protection/>
    </xf>
    <xf numFmtId="0" fontId="30" fillId="0" borderId="135" xfId="102" applyFont="1" applyBorder="1" applyAlignment="1">
      <alignment horizontal="center" vertical="center"/>
      <protection/>
    </xf>
    <xf numFmtId="0" fontId="30" fillId="0" borderId="136" xfId="102" applyFont="1" applyBorder="1" applyAlignment="1">
      <alignment horizontal="center" vertical="center"/>
      <protection/>
    </xf>
    <xf numFmtId="0" fontId="50" fillId="0" borderId="0" xfId="109" applyFont="1" applyAlignment="1">
      <alignment horizontal="left" wrapText="1"/>
      <protection/>
    </xf>
    <xf numFmtId="0" fontId="49" fillId="0" borderId="0" xfId="109" applyFont="1" applyAlignment="1">
      <alignment horizontal="center"/>
      <protection/>
    </xf>
    <xf numFmtId="0" fontId="53" fillId="0" borderId="0" xfId="109" applyFont="1" applyAlignment="1">
      <alignment horizontal="center"/>
      <protection/>
    </xf>
    <xf numFmtId="0" fontId="49" fillId="0" borderId="13" xfId="109" applyFont="1" applyBorder="1" applyAlignment="1">
      <alignment horizontal="center" vertical="center" wrapText="1"/>
      <protection/>
    </xf>
    <xf numFmtId="0" fontId="49" fillId="0" borderId="19" xfId="109" applyFont="1" applyBorder="1" applyAlignment="1">
      <alignment horizontal="center" vertical="center" wrapText="1"/>
      <protection/>
    </xf>
    <xf numFmtId="0" fontId="49" fillId="0" borderId="14" xfId="109" applyFont="1" applyBorder="1" applyAlignment="1">
      <alignment horizontal="center" vertical="center" wrapText="1"/>
      <protection/>
    </xf>
    <xf numFmtId="0" fontId="49" fillId="0" borderId="20" xfId="109" applyFont="1" applyBorder="1" applyAlignment="1">
      <alignment horizontal="center" vertical="center" wrapText="1"/>
      <protection/>
    </xf>
    <xf numFmtId="0" fontId="49" fillId="0" borderId="15" xfId="109" applyFont="1" applyBorder="1" applyAlignment="1">
      <alignment horizontal="center" vertical="center" wrapText="1"/>
      <protection/>
    </xf>
    <xf numFmtId="0" fontId="53" fillId="0" borderId="0" xfId="109" applyFont="1" applyBorder="1" applyAlignment="1">
      <alignment horizontal="center" vertical="center"/>
      <protection/>
    </xf>
    <xf numFmtId="0" fontId="49" fillId="0" borderId="137" xfId="109" applyFont="1" applyBorder="1" applyAlignment="1">
      <alignment horizontal="center" vertical="center" wrapText="1"/>
      <protection/>
    </xf>
    <xf numFmtId="0" fontId="49" fillId="0" borderId="116" xfId="109" applyFont="1" applyBorder="1" applyAlignment="1">
      <alignment horizontal="center" vertical="center" wrapText="1"/>
      <protection/>
    </xf>
    <xf numFmtId="0" fontId="49" fillId="0" borderId="117" xfId="109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5" fillId="0" borderId="0" xfId="0" applyFont="1" applyFill="1" applyAlignment="1">
      <alignment horizontal="center"/>
    </xf>
    <xf numFmtId="0" fontId="21" fillId="0" borderId="138" xfId="0" applyFont="1" applyFill="1" applyBorder="1" applyAlignment="1">
      <alignment horizontal="center" vertical="center" wrapText="1"/>
    </xf>
    <xf numFmtId="0" fontId="21" fillId="0" borderId="139" xfId="0" applyFont="1" applyFill="1" applyBorder="1" applyAlignment="1">
      <alignment horizontal="center" vertical="center" wrapText="1"/>
    </xf>
    <xf numFmtId="49" fontId="35" fillId="0" borderId="140" xfId="0" applyNumberFormat="1" applyFont="1" applyFill="1" applyBorder="1" applyAlignment="1">
      <alignment horizontal="center" vertical="center"/>
    </xf>
    <xf numFmtId="49" fontId="35" fillId="0" borderId="141" xfId="0" applyNumberFormat="1" applyFont="1" applyFill="1" applyBorder="1" applyAlignment="1">
      <alignment horizontal="center" vertical="center"/>
    </xf>
    <xf numFmtId="0" fontId="32" fillId="0" borderId="87" xfId="0" applyFont="1" applyFill="1" applyBorder="1" applyAlignment="1">
      <alignment horizontal="center"/>
    </xf>
    <xf numFmtId="0" fontId="32" fillId="0" borderId="142" xfId="0" applyFont="1" applyFill="1" applyBorder="1" applyAlignment="1">
      <alignment horizontal="center"/>
    </xf>
    <xf numFmtId="0" fontId="32" fillId="0" borderId="143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 vertical="center" wrapText="1"/>
    </xf>
    <xf numFmtId="0" fontId="22" fillId="0" borderId="144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141" xfId="0" applyFont="1" applyFill="1" applyBorder="1" applyAlignment="1">
      <alignment horizontal="center" vertical="center" wrapText="1"/>
    </xf>
    <xf numFmtId="3" fontId="32" fillId="0" borderId="14" xfId="103" applyNumberFormat="1" applyFont="1" applyBorder="1" applyAlignment="1">
      <alignment horizontal="center" vertical="center"/>
      <protection/>
    </xf>
    <xf numFmtId="3" fontId="32" fillId="0" borderId="15" xfId="103" applyNumberFormat="1" applyFont="1" applyBorder="1" applyAlignment="1">
      <alignment horizontal="center" vertical="center" wrapText="1"/>
      <protection/>
    </xf>
    <xf numFmtId="3" fontId="32" fillId="0" borderId="21" xfId="103" applyNumberFormat="1" applyFont="1" applyBorder="1" applyAlignment="1">
      <alignment horizontal="center" vertical="center" wrapText="1"/>
      <protection/>
    </xf>
    <xf numFmtId="0" fontId="32" fillId="0" borderId="0" xfId="103" applyFont="1" applyAlignment="1">
      <alignment horizontal="center" wrapText="1"/>
      <protection/>
    </xf>
    <xf numFmtId="0" fontId="32" fillId="0" borderId="13" xfId="103" applyFont="1" applyBorder="1" applyAlignment="1">
      <alignment horizontal="center" vertical="center" wrapText="1"/>
      <protection/>
    </xf>
    <xf numFmtId="0" fontId="32" fillId="0" borderId="19" xfId="103" applyFont="1" applyBorder="1" applyAlignment="1">
      <alignment horizontal="center" vertical="center" wrapText="1"/>
      <protection/>
    </xf>
    <xf numFmtId="0" fontId="32" fillId="0" borderId="14" xfId="103" applyFont="1" applyBorder="1" applyAlignment="1">
      <alignment horizontal="center" vertical="center"/>
      <protection/>
    </xf>
    <xf numFmtId="0" fontId="32" fillId="0" borderId="20" xfId="103" applyFont="1" applyBorder="1" applyAlignment="1">
      <alignment horizontal="center" vertical="center"/>
      <protection/>
    </xf>
    <xf numFmtId="0" fontId="32" fillId="0" borderId="14" xfId="103" applyFont="1" applyBorder="1" applyAlignment="1">
      <alignment horizontal="center" vertical="center" wrapText="1"/>
      <protection/>
    </xf>
    <xf numFmtId="0" fontId="32" fillId="0" borderId="20" xfId="103" applyFont="1" applyBorder="1" applyAlignment="1">
      <alignment horizontal="center" vertical="center" wrapText="1"/>
      <protection/>
    </xf>
    <xf numFmtId="0" fontId="49" fillId="0" borderId="0" xfId="110" applyFont="1" applyBorder="1" applyAlignment="1">
      <alignment horizontal="center"/>
      <protection/>
    </xf>
  </cellXfs>
  <cellStyles count="11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2011 ktv. táblák" xfId="98"/>
    <cellStyle name="Normál_9702KV1_2011 ktv. táblák" xfId="99"/>
    <cellStyle name="Normál_Adósságszolgálat 2012 Brigi" xfId="100"/>
    <cellStyle name="Normál_Beruh.felú-átadott-átvett" xfId="101"/>
    <cellStyle name="Normál_Brigitől kisebbségek_Munkafüzet1" xfId="102"/>
    <cellStyle name="Normál_EU-s_pályázatok 20150115" xfId="103"/>
    <cellStyle name="Normál_Intézményi előir.dec. tábla" xfId="104"/>
    <cellStyle name="Normál_Közös Hivatal szakfeladatosa" xfId="105"/>
    <cellStyle name="Normál_KTGVET98" xfId="106"/>
    <cellStyle name="Normál_Kuny Domokos ktgvetés  2013.01.16.-3" xfId="107"/>
    <cellStyle name="Normál_Munkafüzet1" xfId="108"/>
    <cellStyle name="Normál_Munkafüzet1_1" xfId="109"/>
    <cellStyle name="Normál_Munkafüzet3" xfId="110"/>
    <cellStyle name="Normál_Táblák-1" xfId="111"/>
    <cellStyle name="Note" xfId="112"/>
    <cellStyle name="Output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  <cellStyle name="Title" xfId="121"/>
    <cellStyle name="Total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90" zoomScaleNormal="90" zoomScaleSheetLayoutView="90" workbookViewId="0" topLeftCell="B1">
      <selection activeCell="B7" sqref="B7"/>
    </sheetView>
  </sheetViews>
  <sheetFormatPr defaultColWidth="9.00390625" defaultRowHeight="12.75"/>
  <cols>
    <col min="1" max="1" width="6.125" style="2" customWidth="1"/>
    <col min="2" max="2" width="73.25390625" style="2" customWidth="1"/>
    <col min="3" max="3" width="11.375" style="157" customWidth="1"/>
    <col min="4" max="4" width="6.125" style="2" customWidth="1"/>
    <col min="5" max="5" width="64.375" style="2" customWidth="1"/>
    <col min="6" max="6" width="11.375" style="157" customWidth="1"/>
    <col min="7" max="16384" width="9.125" style="2" customWidth="1"/>
  </cols>
  <sheetData>
    <row r="1" ht="12.75">
      <c r="A1" s="244"/>
    </row>
    <row r="2" spans="1:6" ht="19.5" customHeight="1">
      <c r="A2" s="768" t="s">
        <v>25</v>
      </c>
      <c r="B2" s="768"/>
      <c r="C2" s="768"/>
      <c r="D2" s="768"/>
      <c r="E2" s="768"/>
      <c r="F2" s="768"/>
    </row>
    <row r="3" spans="4:5" ht="13.5" thickBot="1">
      <c r="D3" s="157"/>
      <c r="E3" s="157"/>
    </row>
    <row r="4" spans="1:6" ht="13.5" customHeight="1">
      <c r="A4" s="769" t="s">
        <v>382</v>
      </c>
      <c r="B4" s="770"/>
      <c r="C4" s="770"/>
      <c r="D4" s="771" t="s">
        <v>383</v>
      </c>
      <c r="E4" s="772"/>
      <c r="F4" s="773"/>
    </row>
    <row r="5" spans="1:6" ht="14.25" customHeight="1" thickBot="1">
      <c r="A5" s="774" t="s">
        <v>921</v>
      </c>
      <c r="B5" s="775"/>
      <c r="C5" s="363" t="s">
        <v>4</v>
      </c>
      <c r="D5" s="774" t="s">
        <v>921</v>
      </c>
      <c r="E5" s="775"/>
      <c r="F5" s="366" t="s">
        <v>922</v>
      </c>
    </row>
    <row r="6" spans="1:6" ht="13.5" customHeight="1">
      <c r="A6" s="369" t="s">
        <v>846</v>
      </c>
      <c r="B6" s="370"/>
      <c r="C6" s="371">
        <f>SUM(C7:C8)</f>
        <v>1107179</v>
      </c>
      <c r="D6" s="377" t="s">
        <v>817</v>
      </c>
      <c r="E6" s="378"/>
      <c r="F6" s="379">
        <f>'2. sz. melléklet'!D5</f>
        <v>1161453</v>
      </c>
    </row>
    <row r="7" spans="1:6" ht="13.5" customHeight="1">
      <c r="A7" s="252"/>
      <c r="B7" s="552" t="s">
        <v>738</v>
      </c>
      <c r="C7" s="265">
        <f>'2. sz. melléklet'!B6</f>
        <v>1107179</v>
      </c>
      <c r="D7" s="248"/>
      <c r="E7" s="249"/>
      <c r="F7" s="250"/>
    </row>
    <row r="8" spans="1:6" ht="12.75" customHeight="1">
      <c r="A8" s="259"/>
      <c r="B8" s="553"/>
      <c r="C8" s="267"/>
      <c r="D8" s="252"/>
      <c r="E8" s="249"/>
      <c r="F8" s="265"/>
    </row>
    <row r="9" spans="1:6" ht="13.5" customHeight="1">
      <c r="A9" s="260" t="s">
        <v>848</v>
      </c>
      <c r="B9" s="261"/>
      <c r="C9" s="264">
        <f>SUM(C10:C11)</f>
        <v>421160</v>
      </c>
      <c r="D9" s="248" t="s">
        <v>325</v>
      </c>
      <c r="E9" s="249"/>
      <c r="F9" s="264">
        <f>'2. sz. melléklet'!D6</f>
        <v>308445</v>
      </c>
    </row>
    <row r="10" spans="1:6" ht="12.75">
      <c r="A10" s="262"/>
      <c r="B10" s="553" t="s">
        <v>849</v>
      </c>
      <c r="C10" s="265">
        <f>'2. sz. melléklet'!B8</f>
        <v>107209</v>
      </c>
      <c r="D10" s="252"/>
      <c r="E10" s="249"/>
      <c r="F10" s="265"/>
    </row>
    <row r="11" spans="1:6" ht="12.75">
      <c r="A11" s="252"/>
      <c r="B11" s="553" t="s">
        <v>850</v>
      </c>
      <c r="C11" s="265">
        <f>'2. sz. melléklet'!B9</f>
        <v>313951</v>
      </c>
      <c r="D11" s="248"/>
      <c r="E11" s="249"/>
      <c r="F11" s="250"/>
    </row>
    <row r="12" spans="1:6" ht="12.75">
      <c r="A12" s="252"/>
      <c r="B12" s="553"/>
      <c r="C12" s="265"/>
      <c r="D12" s="248" t="s">
        <v>819</v>
      </c>
      <c r="E12" s="249"/>
      <c r="F12" s="264">
        <f>'2. sz. melléklet'!D7</f>
        <v>1723449</v>
      </c>
    </row>
    <row r="13" spans="1:6" ht="12.75">
      <c r="A13" s="245" t="s">
        <v>851</v>
      </c>
      <c r="B13" s="254"/>
      <c r="C13" s="264">
        <f>SUM(C14:C16)</f>
        <v>1606819</v>
      </c>
      <c r="D13" s="252"/>
      <c r="E13" s="249"/>
      <c r="F13" s="253"/>
    </row>
    <row r="14" spans="1:6" ht="12.75">
      <c r="A14" s="255"/>
      <c r="B14" s="553" t="s">
        <v>849</v>
      </c>
      <c r="C14" s="267">
        <f>'2. sz. melléklet'!B39</f>
        <v>2290</v>
      </c>
      <c r="D14" s="246"/>
      <c r="E14" s="247"/>
      <c r="F14" s="256"/>
    </row>
    <row r="15" spans="1:6" ht="12.75">
      <c r="A15" s="255"/>
      <c r="B15" s="553" t="s">
        <v>850</v>
      </c>
      <c r="C15" s="267">
        <f>'2. sz. melléklet'!B40</f>
        <v>1604529</v>
      </c>
      <c r="D15" s="246" t="s">
        <v>826</v>
      </c>
      <c r="E15" s="249"/>
      <c r="F15" s="256">
        <f>'2. sz. melléklet'!D8</f>
        <v>62251</v>
      </c>
    </row>
    <row r="16" spans="1:6" ht="12.75">
      <c r="A16" s="255"/>
      <c r="B16" s="553"/>
      <c r="C16" s="267"/>
      <c r="D16" s="252"/>
      <c r="E16" s="249"/>
      <c r="F16" s="253"/>
    </row>
    <row r="17" spans="1:6" ht="12.75">
      <c r="A17" s="245" t="s">
        <v>387</v>
      </c>
      <c r="B17" s="251"/>
      <c r="C17" s="264">
        <f>SUM(C18:C21)</f>
        <v>1918951</v>
      </c>
      <c r="D17" s="246"/>
      <c r="E17" s="247"/>
      <c r="F17" s="256"/>
    </row>
    <row r="18" spans="1:6" ht="12.75">
      <c r="A18" s="252"/>
      <c r="B18" s="249" t="s">
        <v>901</v>
      </c>
      <c r="C18" s="267">
        <f>'2. sz. melléklet'!B11</f>
        <v>430000</v>
      </c>
      <c r="D18" s="246" t="s">
        <v>192</v>
      </c>
      <c r="E18" s="247"/>
      <c r="F18" s="256">
        <f>SUM(F19+F20+F21+F25)</f>
        <v>1111548</v>
      </c>
    </row>
    <row r="19" spans="1:6" ht="12.75">
      <c r="A19" s="255"/>
      <c r="B19" s="266" t="s">
        <v>830</v>
      </c>
      <c r="C19" s="267">
        <f>'2. sz. melléklet'!B12</f>
        <v>1468951</v>
      </c>
      <c r="D19" s="252"/>
      <c r="E19" s="249" t="s">
        <v>823</v>
      </c>
      <c r="F19" s="265">
        <v>42220</v>
      </c>
    </row>
    <row r="20" spans="1:6" ht="12.75">
      <c r="A20" s="252"/>
      <c r="B20" s="263" t="s">
        <v>36</v>
      </c>
      <c r="C20" s="267">
        <f>'2. sz. melléklet'!B13</f>
        <v>19500</v>
      </c>
      <c r="D20" s="252"/>
      <c r="E20" s="249" t="s">
        <v>824</v>
      </c>
      <c r="F20" s="265">
        <f>'2. sz. melléklet'!D11</f>
        <v>867928</v>
      </c>
    </row>
    <row r="21" spans="1:6" ht="14.25" customHeight="1">
      <c r="A21" s="260"/>
      <c r="B21" s="263" t="s">
        <v>739</v>
      </c>
      <c r="C21" s="267">
        <f>'2. sz. melléklet'!B14</f>
        <v>500</v>
      </c>
      <c r="D21" s="252"/>
      <c r="E21" s="247" t="s">
        <v>947</v>
      </c>
      <c r="F21" s="265">
        <f>SUM(F22:F24)</f>
        <v>193800</v>
      </c>
    </row>
    <row r="22" spans="1:6" ht="12.75">
      <c r="A22" s="260"/>
      <c r="B22" s="263"/>
      <c r="C22" s="267"/>
      <c r="D22" s="252"/>
      <c r="E22" s="270" t="s">
        <v>825</v>
      </c>
      <c r="F22" s="367">
        <f>'2. sz. melléklet'!D13</f>
        <v>15000</v>
      </c>
    </row>
    <row r="23" spans="1:6" ht="12.75">
      <c r="A23" s="246" t="s">
        <v>908</v>
      </c>
      <c r="B23" s="254"/>
      <c r="C23" s="264">
        <f>SUM(C24:C31)</f>
        <v>1224609</v>
      </c>
      <c r="D23" s="252"/>
      <c r="E23" s="380" t="s">
        <v>33</v>
      </c>
      <c r="F23" s="367">
        <f>'2. sz. melléklet'!D14</f>
        <v>100000</v>
      </c>
    </row>
    <row r="24" spans="1:6" ht="12.75">
      <c r="A24" s="252"/>
      <c r="B24" s="249" t="s">
        <v>245</v>
      </c>
      <c r="C24" s="267">
        <f>'2. sz. melléklet'!B16</f>
        <v>523842</v>
      </c>
      <c r="D24" s="252"/>
      <c r="E24" s="365" t="s">
        <v>836</v>
      </c>
      <c r="F24" s="367">
        <f>'2. sz. melléklet'!D15</f>
        <v>78800</v>
      </c>
    </row>
    <row r="25" spans="1:6" ht="12.75">
      <c r="A25" s="252"/>
      <c r="B25" s="249" t="s">
        <v>831</v>
      </c>
      <c r="C25" s="267">
        <f>'2. sz. melléklet'!B17</f>
        <v>90640</v>
      </c>
      <c r="D25" s="252"/>
      <c r="E25" s="247" t="s">
        <v>34</v>
      </c>
      <c r="F25" s="267">
        <f>'2. sz. melléklet'!D16</f>
        <v>7600</v>
      </c>
    </row>
    <row r="26" spans="1:6" ht="12.75">
      <c r="A26" s="252"/>
      <c r="B26" s="249" t="s">
        <v>38</v>
      </c>
      <c r="C26" s="267">
        <f>'2. sz. melléklet'!B18</f>
        <v>32100</v>
      </c>
      <c r="D26" s="381"/>
      <c r="E26" s="249"/>
      <c r="F26" s="257"/>
    </row>
    <row r="27" spans="1:6" ht="12.75" customHeight="1">
      <c r="A27" s="245"/>
      <c r="B27" s="247" t="s">
        <v>832</v>
      </c>
      <c r="C27" s="267">
        <f>'2. sz. melléklet'!B19</f>
        <v>101169</v>
      </c>
      <c r="D27" s="246"/>
      <c r="E27" s="249"/>
      <c r="F27" s="256"/>
    </row>
    <row r="28" spans="1:6" ht="12.75">
      <c r="A28" s="252"/>
      <c r="B28" s="247" t="s">
        <v>910</v>
      </c>
      <c r="C28" s="267">
        <f>'2. sz. melléklet'!B20</f>
        <v>92312</v>
      </c>
      <c r="D28" s="246" t="s">
        <v>193</v>
      </c>
      <c r="E28" s="249"/>
      <c r="F28" s="264">
        <f>'2. sz. melléklet'!D38</f>
        <v>2245365</v>
      </c>
    </row>
    <row r="29" spans="1:6" ht="12.75">
      <c r="A29" s="255"/>
      <c r="B29" s="254" t="s">
        <v>159</v>
      </c>
      <c r="C29" s="267">
        <f>'2. sz. melléklet'!B21</f>
        <v>237476</v>
      </c>
      <c r="D29" s="252"/>
      <c r="E29" s="249"/>
      <c r="F29" s="265"/>
    </row>
    <row r="30" spans="1:6" ht="12.75">
      <c r="A30" s="252"/>
      <c r="B30" s="364" t="s">
        <v>324</v>
      </c>
      <c r="C30" s="267">
        <f>'2. sz. melléklet'!B22</f>
        <v>16766</v>
      </c>
      <c r="D30" s="246"/>
      <c r="E30" s="249"/>
      <c r="F30" s="264"/>
    </row>
    <row r="31" spans="1:6" ht="12.75">
      <c r="A31" s="252"/>
      <c r="B31" s="364" t="s">
        <v>142</v>
      </c>
      <c r="C31" s="267">
        <f>'2. sz. melléklet'!B23</f>
        <v>130304</v>
      </c>
      <c r="D31" s="246" t="s">
        <v>194</v>
      </c>
      <c r="E31" s="249"/>
      <c r="F31" s="256">
        <f>'2. sz. melléklet'!D40</f>
        <v>253927</v>
      </c>
    </row>
    <row r="32" spans="1:6" ht="13.5" customHeight="1">
      <c r="A32" s="255"/>
      <c r="B32" s="254"/>
      <c r="C32" s="267"/>
      <c r="D32" s="252"/>
      <c r="E32" s="249"/>
      <c r="F32" s="257"/>
    </row>
    <row r="33" spans="1:6" ht="12.75">
      <c r="A33" s="248" t="s">
        <v>912</v>
      </c>
      <c r="B33" s="266"/>
      <c r="C33" s="264">
        <f>SUM(C34)</f>
        <v>191090</v>
      </c>
      <c r="D33" s="246"/>
      <c r="E33" s="249"/>
      <c r="F33" s="264"/>
    </row>
    <row r="34" spans="1:6" ht="12.75">
      <c r="A34" s="248"/>
      <c r="B34" s="249" t="s">
        <v>913</v>
      </c>
      <c r="C34" s="267">
        <f>'2. sz. melléklet'!B43</f>
        <v>191090</v>
      </c>
      <c r="D34" s="246" t="s">
        <v>839</v>
      </c>
      <c r="E34" s="247"/>
      <c r="F34" s="264">
        <f>SUM(F35:F36)</f>
        <v>440707</v>
      </c>
    </row>
    <row r="35" spans="1:6" ht="12.75" customHeight="1">
      <c r="A35" s="248"/>
      <c r="B35" s="266"/>
      <c r="C35" s="267"/>
      <c r="D35" s="252"/>
      <c r="E35" s="249" t="s">
        <v>840</v>
      </c>
      <c r="F35" s="257">
        <f>'2. sz. melléklet'!D43</f>
        <v>193590</v>
      </c>
    </row>
    <row r="36" spans="1:6" ht="12.75" customHeight="1">
      <c r="A36" s="246" t="s">
        <v>914</v>
      </c>
      <c r="B36" s="247"/>
      <c r="C36" s="264">
        <f>SUM(C37)</f>
        <v>28075</v>
      </c>
      <c r="D36" s="252"/>
      <c r="E36" s="254" t="s">
        <v>368</v>
      </c>
      <c r="F36" s="267">
        <f>SUM(F37:F38)</f>
        <v>247117</v>
      </c>
    </row>
    <row r="37" spans="1:6" ht="30.75" customHeight="1">
      <c r="A37" s="349"/>
      <c r="B37" s="738" t="s">
        <v>822</v>
      </c>
      <c r="C37" s="267">
        <f>'2. sz. melléklet'!B46</f>
        <v>28075</v>
      </c>
      <c r="D37" s="246"/>
      <c r="E37" s="740" t="s">
        <v>952</v>
      </c>
      <c r="F37" s="367">
        <f>'2. sz. melléklet'!D45</f>
        <v>77075</v>
      </c>
    </row>
    <row r="38" spans="1:6" ht="12.75" customHeight="1">
      <c r="A38" s="248"/>
      <c r="B38" s="249"/>
      <c r="C38" s="267"/>
      <c r="D38" s="246"/>
      <c r="E38" s="270" t="s">
        <v>841</v>
      </c>
      <c r="F38" s="367">
        <f>'2. sz. melléklet'!D46</f>
        <v>170042</v>
      </c>
    </row>
    <row r="39" spans="1:6" ht="12.75" customHeight="1">
      <c r="A39" s="739"/>
      <c r="B39" s="734"/>
      <c r="C39" s="265"/>
      <c r="D39" s="252"/>
      <c r="E39" s="247"/>
      <c r="F39" s="267"/>
    </row>
    <row r="40" spans="1:6" ht="18.75" customHeight="1">
      <c r="A40" s="368" t="s">
        <v>148</v>
      </c>
      <c r="B40" s="268"/>
      <c r="C40" s="372">
        <f>SUM(C6+C9+C13+C17+C23+C33+C36)</f>
        <v>6497883</v>
      </c>
      <c r="D40" s="248" t="s">
        <v>149</v>
      </c>
      <c r="E40" s="258"/>
      <c r="F40" s="250">
        <f>SUM(F6+F9+F12+F15+F18+F28+F31+F34)</f>
        <v>7307145</v>
      </c>
    </row>
    <row r="41" spans="1:6" ht="12.75" customHeight="1">
      <c r="A41" s="252"/>
      <c r="B41" s="249"/>
      <c r="C41" s="265"/>
      <c r="D41" s="252"/>
      <c r="E41" s="249"/>
      <c r="F41" s="257"/>
    </row>
    <row r="42" spans="1:6" ht="12.75" customHeight="1">
      <c r="A42" s="269" t="s">
        <v>195</v>
      </c>
      <c r="B42" s="261"/>
      <c r="C42" s="264"/>
      <c r="D42" s="252"/>
      <c r="E42" s="249"/>
      <c r="F42" s="267"/>
    </row>
    <row r="43" spans="1:6" ht="12.75" customHeight="1">
      <c r="A43" s="269"/>
      <c r="B43" s="261"/>
      <c r="C43" s="264"/>
      <c r="D43" s="252"/>
      <c r="E43" s="249"/>
      <c r="F43" s="267"/>
    </row>
    <row r="44" spans="1:6" ht="12.75" customHeight="1">
      <c r="A44" s="762" t="s">
        <v>953</v>
      </c>
      <c r="B44" s="763"/>
      <c r="C44" s="374"/>
      <c r="D44" s="252"/>
      <c r="E44" s="249"/>
      <c r="F44" s="256"/>
    </row>
    <row r="45" spans="1:6" ht="12.75" customHeight="1">
      <c r="A45" s="555" t="s">
        <v>954</v>
      </c>
      <c r="B45" s="554"/>
      <c r="C45" s="375">
        <f>SUM(C46:C46)</f>
        <v>709262</v>
      </c>
      <c r="D45" s="252"/>
      <c r="E45" s="249"/>
      <c r="F45" s="256"/>
    </row>
    <row r="46" spans="1:6" ht="12.75" customHeight="1">
      <c r="A46" s="245"/>
      <c r="B46" s="556" t="s">
        <v>955</v>
      </c>
      <c r="C46" s="374">
        <f>'2. sz. melléklet'!B56</f>
        <v>709262</v>
      </c>
      <c r="D46" s="252"/>
      <c r="E46" s="249"/>
      <c r="F46" s="256"/>
    </row>
    <row r="47" spans="1:6" ht="12.75" customHeight="1">
      <c r="A47" s="762"/>
      <c r="B47" s="763"/>
      <c r="C47" s="374"/>
      <c r="D47" s="252"/>
      <c r="E47" s="249"/>
      <c r="F47" s="256"/>
    </row>
    <row r="48" spans="1:6" ht="12.75" customHeight="1">
      <c r="A48" s="762" t="s">
        <v>916</v>
      </c>
      <c r="B48" s="763"/>
      <c r="C48" s="375">
        <v>100000</v>
      </c>
      <c r="D48" s="246"/>
      <c r="E48" s="258"/>
      <c r="F48" s="256"/>
    </row>
    <row r="49" spans="1:6" ht="12.75" customHeight="1">
      <c r="A49" s="349"/>
      <c r="B49" s="373"/>
      <c r="C49" s="374"/>
      <c r="D49" s="80"/>
      <c r="E49" s="258"/>
      <c r="F49" s="256"/>
    </row>
    <row r="50" spans="1:6" ht="12.75" customHeight="1">
      <c r="A50" s="764" t="s">
        <v>147</v>
      </c>
      <c r="B50" s="765"/>
      <c r="C50" s="375">
        <f>'2. sz. melléklet'!B29</f>
        <v>1656216</v>
      </c>
      <c r="D50" s="248" t="s">
        <v>367</v>
      </c>
      <c r="E50" s="258"/>
      <c r="F50" s="256">
        <f>'2. sz. melléklet'!D28</f>
        <v>1656216</v>
      </c>
    </row>
    <row r="51" spans="1:6" ht="12.75" customHeight="1">
      <c r="A51" s="271"/>
      <c r="B51" s="272"/>
      <c r="C51" s="265"/>
      <c r="D51" s="80"/>
      <c r="E51" s="258"/>
      <c r="F51" s="256"/>
    </row>
    <row r="52" spans="1:6" ht="15" customHeight="1">
      <c r="A52" s="766" t="s">
        <v>150</v>
      </c>
      <c r="B52" s="767"/>
      <c r="C52" s="372">
        <f>SUM(C44+C45+C47+C48+C50)</f>
        <v>2465478</v>
      </c>
      <c r="D52" s="248" t="s">
        <v>151</v>
      </c>
      <c r="E52" s="273"/>
      <c r="F52" s="264">
        <f>SUM(F50:F51)</f>
        <v>1656216</v>
      </c>
    </row>
    <row r="53" spans="1:6" ht="12.75" customHeight="1">
      <c r="A53" s="760"/>
      <c r="B53" s="761"/>
      <c r="C53" s="267"/>
      <c r="D53" s="248"/>
      <c r="E53" s="249"/>
      <c r="F53" s="265"/>
    </row>
    <row r="54" spans="1:6" ht="19.5" customHeight="1" thickBot="1">
      <c r="A54" s="274" t="s">
        <v>919</v>
      </c>
      <c r="B54" s="275"/>
      <c r="C54" s="376">
        <f>SUM(C40+C52)</f>
        <v>8963361</v>
      </c>
      <c r="D54" s="276" t="s">
        <v>844</v>
      </c>
      <c r="E54" s="277"/>
      <c r="F54" s="278">
        <f>SUM(F40,F52)</f>
        <v>8963361</v>
      </c>
    </row>
    <row r="55" ht="15" customHeight="1"/>
    <row r="56" ht="15" customHeight="1"/>
    <row r="57" ht="15" customHeight="1"/>
    <row r="58" ht="27" customHeight="1">
      <c r="D58" s="279"/>
    </row>
    <row r="59" ht="15" customHeight="1"/>
    <row r="60" ht="15" customHeight="1"/>
    <row r="61" ht="15" customHeight="1"/>
    <row r="62" ht="15" customHeight="1"/>
    <row r="63" spans="1:3" ht="15" customHeight="1">
      <c r="A63" s="279"/>
      <c r="B63" s="280"/>
      <c r="C63" s="281"/>
    </row>
    <row r="64" ht="15" customHeight="1"/>
    <row r="65" ht="12.75" customHeight="1"/>
  </sheetData>
  <sheetProtection/>
  <mergeCells count="11">
    <mergeCell ref="D5:E5"/>
    <mergeCell ref="A53:B53"/>
    <mergeCell ref="A47:B47"/>
    <mergeCell ref="A48:B48"/>
    <mergeCell ref="A50:B50"/>
    <mergeCell ref="A52:B52"/>
    <mergeCell ref="A2:F2"/>
    <mergeCell ref="A4:C4"/>
    <mergeCell ref="D4:F4"/>
    <mergeCell ref="A44:B44"/>
    <mergeCell ref="A5:B5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76" r:id="rId1"/>
  <headerFooter alignWithMargins="0">
    <oddHeader>&amp;L1. melléklet az 1/2015.(I.30.)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1"/>
  <sheetViews>
    <sheetView zoomScaleSheetLayoutView="100" workbookViewId="0" topLeftCell="B25">
      <selection activeCell="B56" sqref="B56"/>
    </sheetView>
  </sheetViews>
  <sheetFormatPr defaultColWidth="9.00390625" defaultRowHeight="12.75"/>
  <cols>
    <col min="1" max="1" width="0" style="492" hidden="1" customWidth="1"/>
    <col min="2" max="2" width="82.00390625" style="45" customWidth="1"/>
    <col min="3" max="3" width="12.25390625" style="25" customWidth="1"/>
    <col min="4" max="4" width="9.125" style="24" customWidth="1"/>
    <col min="5" max="5" width="9.125" style="53" customWidth="1"/>
    <col min="6" max="16384" width="9.125" style="24" customWidth="1"/>
  </cols>
  <sheetData>
    <row r="1" spans="2:3" ht="15.75">
      <c r="B1" s="857" t="s">
        <v>28</v>
      </c>
      <c r="C1" s="857"/>
    </row>
    <row r="2" spans="2:3" ht="14.25" customHeight="1">
      <c r="B2" s="856" t="s">
        <v>16</v>
      </c>
      <c r="C2" s="856"/>
    </row>
    <row r="3" spans="2:3" ht="13.5" thickBot="1">
      <c r="B3" s="51"/>
      <c r="C3" s="39"/>
    </row>
    <row r="4" spans="1:3" ht="12.75">
      <c r="A4" s="494" t="s">
        <v>41</v>
      </c>
      <c r="B4" s="46" t="s">
        <v>921</v>
      </c>
      <c r="C4" s="32" t="s">
        <v>4</v>
      </c>
    </row>
    <row r="5" spans="2:3" ht="12.75">
      <c r="B5" s="29"/>
      <c r="C5" s="33"/>
    </row>
    <row r="6" spans="2:4" ht="12.75">
      <c r="B6" s="41" t="s">
        <v>5</v>
      </c>
      <c r="C6" s="34">
        <f>SUM(C8,C13)</f>
        <v>234263</v>
      </c>
      <c r="D6" s="25"/>
    </row>
    <row r="7" spans="2:4" ht="12.75">
      <c r="B7" s="29"/>
      <c r="C7" s="33"/>
      <c r="D7" s="25"/>
    </row>
    <row r="8" spans="1:5" s="40" customFormat="1" ht="12.75">
      <c r="A8" s="499"/>
      <c r="B8" s="41" t="s">
        <v>11</v>
      </c>
      <c r="C8" s="34">
        <f>SUM(C9:C11)</f>
        <v>24440</v>
      </c>
      <c r="D8" s="25"/>
      <c r="E8" s="54"/>
    </row>
    <row r="9" spans="1:4" ht="12.75">
      <c r="A9" s="494" t="s">
        <v>50</v>
      </c>
      <c r="B9" s="29" t="s">
        <v>771</v>
      </c>
      <c r="C9" s="33">
        <v>6820</v>
      </c>
      <c r="D9" s="27"/>
    </row>
    <row r="10" spans="1:4" ht="12.75">
      <c r="A10" s="494" t="s">
        <v>50</v>
      </c>
      <c r="B10" s="29" t="s">
        <v>98</v>
      </c>
      <c r="C10" s="33">
        <v>10000</v>
      </c>
      <c r="D10" s="27"/>
    </row>
    <row r="11" spans="1:4" ht="12.75">
      <c r="A11" s="494" t="s">
        <v>125</v>
      </c>
      <c r="B11" s="29" t="s">
        <v>128</v>
      </c>
      <c r="C11" s="33">
        <v>7620</v>
      </c>
      <c r="D11" s="27"/>
    </row>
    <row r="12" spans="2:4" ht="12.75">
      <c r="B12" s="29"/>
      <c r="C12" s="33"/>
      <c r="D12" s="25"/>
    </row>
    <row r="13" spans="2:4" ht="12.75">
      <c r="B13" s="41" t="s">
        <v>49</v>
      </c>
      <c r="C13" s="34">
        <f>SUM(C14:C50)</f>
        <v>209823</v>
      </c>
      <c r="D13" s="25"/>
    </row>
    <row r="14" spans="1:4" ht="12.75">
      <c r="A14" s="494" t="s">
        <v>17</v>
      </c>
      <c r="B14" s="29" t="s">
        <v>82</v>
      </c>
      <c r="C14" s="33">
        <v>1016</v>
      </c>
      <c r="D14" s="27"/>
    </row>
    <row r="15" spans="1:4" ht="12.75">
      <c r="A15" s="494" t="s">
        <v>50</v>
      </c>
      <c r="B15" s="29" t="s">
        <v>772</v>
      </c>
      <c r="C15" s="33">
        <v>6300</v>
      </c>
      <c r="D15" s="27"/>
    </row>
    <row r="16" spans="1:4" ht="12.75" customHeight="1">
      <c r="A16" s="494" t="s">
        <v>50</v>
      </c>
      <c r="B16" s="29" t="s">
        <v>84</v>
      </c>
      <c r="C16" s="33">
        <v>4953</v>
      </c>
      <c r="D16" s="27"/>
    </row>
    <row r="17" spans="1:4" ht="12.75">
      <c r="A17" s="494" t="s">
        <v>50</v>
      </c>
      <c r="B17" s="29" t="s">
        <v>785</v>
      </c>
      <c r="C17" s="33">
        <v>16000</v>
      </c>
      <c r="D17" s="27"/>
    </row>
    <row r="18" spans="1:4" ht="12.75">
      <c r="A18" s="494" t="s">
        <v>50</v>
      </c>
      <c r="B18" s="29" t="s">
        <v>90</v>
      </c>
      <c r="C18" s="33">
        <v>6350</v>
      </c>
      <c r="D18" s="27"/>
    </row>
    <row r="19" spans="1:4" ht="12.75">
      <c r="A19" s="494" t="s">
        <v>50</v>
      </c>
      <c r="B19" s="29" t="s">
        <v>96</v>
      </c>
      <c r="C19" s="33">
        <v>5000</v>
      </c>
      <c r="D19" s="27"/>
    </row>
    <row r="20" spans="1:4" ht="12.75">
      <c r="A20" s="494" t="s">
        <v>50</v>
      </c>
      <c r="B20" s="29" t="s">
        <v>97</v>
      </c>
      <c r="C20" s="33">
        <v>10000</v>
      </c>
      <c r="D20" s="27"/>
    </row>
    <row r="21" spans="1:4" ht="12.75">
      <c r="A21" s="494" t="s">
        <v>50</v>
      </c>
      <c r="B21" s="29" t="s">
        <v>99</v>
      </c>
      <c r="C21" s="33">
        <v>5000</v>
      </c>
      <c r="D21" s="27"/>
    </row>
    <row r="22" spans="1:4" ht="12.75">
      <c r="A22" s="494" t="s">
        <v>50</v>
      </c>
      <c r="B22" s="29" t="s">
        <v>780</v>
      </c>
      <c r="C22" s="33">
        <v>850</v>
      </c>
      <c r="D22" s="27"/>
    </row>
    <row r="23" spans="1:4" ht="12.75">
      <c r="A23" s="494" t="s">
        <v>50</v>
      </c>
      <c r="B23" s="29" t="s">
        <v>100</v>
      </c>
      <c r="C23" s="33">
        <v>421</v>
      </c>
      <c r="D23" s="27"/>
    </row>
    <row r="24" spans="1:4" ht="12.75">
      <c r="A24" s="494" t="s">
        <v>50</v>
      </c>
      <c r="B24" s="29" t="s">
        <v>92</v>
      </c>
      <c r="C24" s="33">
        <v>10000</v>
      </c>
      <c r="D24" s="27"/>
    </row>
    <row r="25" spans="1:4" ht="25.5">
      <c r="A25" s="494" t="s">
        <v>58</v>
      </c>
      <c r="B25" s="605" t="s">
        <v>773</v>
      </c>
      <c r="C25" s="33">
        <v>10000</v>
      </c>
      <c r="D25" s="27"/>
    </row>
    <row r="26" spans="1:4" ht="12.75">
      <c r="A26" s="494" t="s">
        <v>58</v>
      </c>
      <c r="B26" s="29" t="s">
        <v>115</v>
      </c>
      <c r="C26" s="33"/>
      <c r="D26" s="27"/>
    </row>
    <row r="27" spans="1:4" ht="12.75">
      <c r="A27" s="494" t="s">
        <v>58</v>
      </c>
      <c r="B27" s="29" t="s">
        <v>766</v>
      </c>
      <c r="C27" s="33">
        <v>9000</v>
      </c>
      <c r="D27" s="27"/>
    </row>
    <row r="28" spans="1:4" ht="12.75">
      <c r="A28" s="494" t="s">
        <v>58</v>
      </c>
      <c r="B28" s="29" t="s">
        <v>116</v>
      </c>
      <c r="C28" s="33">
        <v>6350</v>
      </c>
      <c r="D28" s="27"/>
    </row>
    <row r="29" spans="1:4" ht="12.75">
      <c r="A29" s="494" t="s">
        <v>58</v>
      </c>
      <c r="B29" s="29" t="s">
        <v>117</v>
      </c>
      <c r="C29" s="33"/>
      <c r="D29" s="27"/>
    </row>
    <row r="30" spans="1:4" ht="12.75">
      <c r="A30" s="494" t="s">
        <v>58</v>
      </c>
      <c r="B30" s="29" t="s">
        <v>91</v>
      </c>
      <c r="C30" s="33">
        <v>17969</v>
      </c>
      <c r="D30" s="27"/>
    </row>
    <row r="31" spans="1:4" ht="12.75">
      <c r="A31" s="494" t="s">
        <v>58</v>
      </c>
      <c r="B31" s="29" t="s">
        <v>118</v>
      </c>
      <c r="C31" s="33">
        <v>1000</v>
      </c>
      <c r="D31" s="27"/>
    </row>
    <row r="32" spans="1:4" ht="12.75">
      <c r="A32" s="494" t="s">
        <v>58</v>
      </c>
      <c r="B32" s="29" t="s">
        <v>119</v>
      </c>
      <c r="C32" s="33">
        <v>6350</v>
      </c>
      <c r="D32" s="27"/>
    </row>
    <row r="33" spans="1:4" ht="25.5">
      <c r="A33" s="494" t="s">
        <v>58</v>
      </c>
      <c r="B33" s="29" t="s">
        <v>774</v>
      </c>
      <c r="C33" s="33">
        <v>3810</v>
      </c>
      <c r="D33" s="27"/>
    </row>
    <row r="34" spans="1:4" ht="25.5">
      <c r="A34" s="494" t="s">
        <v>58</v>
      </c>
      <c r="B34" s="29" t="s">
        <v>120</v>
      </c>
      <c r="C34" s="33">
        <v>8890</v>
      </c>
      <c r="D34" s="27"/>
    </row>
    <row r="35" spans="1:4" ht="12.75">
      <c r="A35" s="494" t="s">
        <v>121</v>
      </c>
      <c r="B35" s="29" t="s">
        <v>775</v>
      </c>
      <c r="C35" s="33">
        <v>17145</v>
      </c>
      <c r="D35" s="27"/>
    </row>
    <row r="36" spans="1:4" ht="12.75">
      <c r="A36" s="494" t="s">
        <v>121</v>
      </c>
      <c r="B36" s="29" t="s">
        <v>122</v>
      </c>
      <c r="C36" s="33">
        <v>9500</v>
      </c>
      <c r="D36" s="27"/>
    </row>
    <row r="37" spans="1:4" ht="12.75">
      <c r="A37" s="494" t="s">
        <v>70</v>
      </c>
      <c r="B37" s="29" t="s">
        <v>123</v>
      </c>
      <c r="C37" s="33">
        <v>1219</v>
      </c>
      <c r="D37" s="27"/>
    </row>
    <row r="38" spans="1:4" ht="12.75">
      <c r="A38" s="494" t="s">
        <v>70</v>
      </c>
      <c r="B38" s="29" t="s">
        <v>124</v>
      </c>
      <c r="C38" s="33">
        <v>5080</v>
      </c>
      <c r="D38" s="27"/>
    </row>
    <row r="39" spans="1:4" ht="12.75">
      <c r="A39" s="494" t="s">
        <v>125</v>
      </c>
      <c r="B39" s="29" t="s">
        <v>126</v>
      </c>
      <c r="C39" s="33">
        <v>1905</v>
      </c>
      <c r="D39" s="27"/>
    </row>
    <row r="40" spans="1:4" ht="51">
      <c r="A40" s="494" t="s">
        <v>125</v>
      </c>
      <c r="B40" s="29" t="s">
        <v>788</v>
      </c>
      <c r="C40" s="33">
        <v>12700</v>
      </c>
      <c r="D40" s="27"/>
    </row>
    <row r="41" spans="1:4" ht="12.75">
      <c r="A41" s="494" t="s">
        <v>155</v>
      </c>
      <c r="B41" s="29" t="s">
        <v>127</v>
      </c>
      <c r="C41" s="33">
        <v>3445</v>
      </c>
      <c r="D41" s="27"/>
    </row>
    <row r="42" spans="1:4" ht="12.75">
      <c r="A42" s="494" t="s">
        <v>50</v>
      </c>
      <c r="B42" s="29" t="s">
        <v>776</v>
      </c>
      <c r="C42" s="33">
        <v>5000</v>
      </c>
      <c r="D42" s="27"/>
    </row>
    <row r="43" spans="1:4" ht="12.75">
      <c r="A43" s="494" t="s">
        <v>50</v>
      </c>
      <c r="B43" s="29" t="s">
        <v>129</v>
      </c>
      <c r="C43" s="33">
        <v>5000</v>
      </c>
      <c r="D43" s="27"/>
    </row>
    <row r="44" spans="1:4" ht="12.75">
      <c r="A44" s="494" t="s">
        <v>50</v>
      </c>
      <c r="B44" s="29" t="s">
        <v>130</v>
      </c>
      <c r="C44" s="33">
        <v>1650</v>
      </c>
      <c r="D44" s="27"/>
    </row>
    <row r="45" spans="1:4" ht="12.75" customHeight="1">
      <c r="A45" s="494" t="s">
        <v>50</v>
      </c>
      <c r="B45" s="29" t="s">
        <v>777</v>
      </c>
      <c r="C45" s="33">
        <v>3000</v>
      </c>
      <c r="D45" s="27"/>
    </row>
    <row r="46" spans="1:4" ht="12.75">
      <c r="A46" s="494" t="s">
        <v>70</v>
      </c>
      <c r="B46" s="29" t="s">
        <v>778</v>
      </c>
      <c r="C46" s="33">
        <v>4154</v>
      </c>
      <c r="D46" s="27"/>
    </row>
    <row r="47" spans="1:4" ht="12.75">
      <c r="A47" s="494" t="s">
        <v>121</v>
      </c>
      <c r="B47" s="29" t="s">
        <v>131</v>
      </c>
      <c r="C47" s="33">
        <v>3239</v>
      </c>
      <c r="D47" s="27"/>
    </row>
    <row r="48" spans="1:4" ht="12.75">
      <c r="A48" s="494" t="s">
        <v>121</v>
      </c>
      <c r="B48" s="29" t="s">
        <v>132</v>
      </c>
      <c r="C48" s="33">
        <v>736</v>
      </c>
      <c r="D48" s="27"/>
    </row>
    <row r="49" spans="1:4" ht="12.75">
      <c r="A49" s="494" t="s">
        <v>58</v>
      </c>
      <c r="B49" s="29" t="s">
        <v>133</v>
      </c>
      <c r="C49" s="33">
        <v>6791</v>
      </c>
      <c r="D49" s="27"/>
    </row>
    <row r="50" spans="1:4" ht="12.75">
      <c r="A50" s="494"/>
      <c r="B50" s="29"/>
      <c r="C50" s="33"/>
      <c r="D50" s="27"/>
    </row>
    <row r="51" spans="1:5" s="26" customFormat="1" ht="12.75">
      <c r="A51" s="493"/>
      <c r="B51" s="41" t="s">
        <v>13</v>
      </c>
      <c r="C51" s="34">
        <f>SUM(C52:C59)</f>
        <v>19664</v>
      </c>
      <c r="D51" s="25"/>
      <c r="E51" s="55"/>
    </row>
    <row r="52" spans="1:5" s="30" customFormat="1" ht="12.75">
      <c r="A52" s="500"/>
      <c r="B52" s="29" t="s">
        <v>757</v>
      </c>
      <c r="C52" s="33">
        <v>2654</v>
      </c>
      <c r="D52" s="25"/>
      <c r="E52" s="56"/>
    </row>
    <row r="53" spans="1:5" s="30" customFormat="1" ht="12.75">
      <c r="A53" s="500"/>
      <c r="B53" s="29" t="s">
        <v>791</v>
      </c>
      <c r="C53" s="33">
        <v>1700</v>
      </c>
      <c r="D53" s="25"/>
      <c r="E53" s="56"/>
    </row>
    <row r="54" spans="1:5" s="30" customFormat="1" ht="25.5">
      <c r="A54" s="500"/>
      <c r="B54" s="29" t="s">
        <v>758</v>
      </c>
      <c r="C54" s="33">
        <f>6140+700</f>
        <v>6840</v>
      </c>
      <c r="D54" s="25"/>
      <c r="E54" s="56"/>
    </row>
    <row r="55" spans="1:5" s="30" customFormat="1" ht="27" customHeight="1">
      <c r="A55" s="500"/>
      <c r="B55" s="29" t="s">
        <v>958</v>
      </c>
      <c r="C55" s="33">
        <v>2700</v>
      </c>
      <c r="D55" s="25"/>
      <c r="E55" s="56"/>
    </row>
    <row r="56" spans="1:5" s="30" customFormat="1" ht="25.5">
      <c r="A56" s="500"/>
      <c r="B56" s="29" t="s">
        <v>792</v>
      </c>
      <c r="C56" s="33">
        <v>3070</v>
      </c>
      <c r="D56" s="25"/>
      <c r="E56" s="56"/>
    </row>
    <row r="57" spans="1:5" s="30" customFormat="1" ht="25.5">
      <c r="A57" s="500"/>
      <c r="B57" s="29" t="s">
        <v>759</v>
      </c>
      <c r="C57" s="33">
        <v>1000</v>
      </c>
      <c r="D57" s="25"/>
      <c r="E57" s="56"/>
    </row>
    <row r="58" spans="1:5" s="30" customFormat="1" ht="25.5">
      <c r="A58" s="500"/>
      <c r="B58" s="29" t="s">
        <v>760</v>
      </c>
      <c r="C58" s="33">
        <v>1000</v>
      </c>
      <c r="D58" s="25"/>
      <c r="E58" s="56"/>
    </row>
    <row r="59" spans="1:5" s="30" customFormat="1" ht="12.75">
      <c r="A59" s="500"/>
      <c r="B59" s="29" t="s">
        <v>779</v>
      </c>
      <c r="C59" s="33">
        <v>700</v>
      </c>
      <c r="D59" s="25"/>
      <c r="E59" s="56"/>
    </row>
    <row r="60" spans="2:4" ht="12.75">
      <c r="B60" s="29"/>
      <c r="C60" s="33"/>
      <c r="D60" s="25"/>
    </row>
    <row r="61" spans="1:5" s="31" customFormat="1" ht="13.5" thickBot="1">
      <c r="A61" s="496"/>
      <c r="B61" s="47" t="s">
        <v>15</v>
      </c>
      <c r="C61" s="36">
        <f>SUM(C6,C51)</f>
        <v>253927</v>
      </c>
      <c r="D61" s="25"/>
      <c r="E61" s="57"/>
    </row>
    <row r="62" spans="2:4" ht="12.75">
      <c r="B62" s="52"/>
      <c r="C62" s="42"/>
      <c r="D62" s="25"/>
    </row>
    <row r="63" spans="1:2" ht="12.75" hidden="1">
      <c r="A63" s="494" t="s">
        <v>17</v>
      </c>
      <c r="B63" s="48">
        <f aca="true" t="shared" si="0" ref="B63:B70">SUMIF($A$8:$C$49,A63,$C$8:$C$49)</f>
        <v>1016</v>
      </c>
    </row>
    <row r="64" spans="1:2" ht="12.75" hidden="1">
      <c r="A64" s="494" t="s">
        <v>83</v>
      </c>
      <c r="B64" s="48">
        <f t="shared" si="0"/>
        <v>0</v>
      </c>
    </row>
    <row r="65" spans="1:2" ht="12.75" hidden="1">
      <c r="A65" s="494" t="s">
        <v>50</v>
      </c>
      <c r="B65" s="48">
        <f t="shared" si="0"/>
        <v>96344</v>
      </c>
    </row>
    <row r="66" spans="1:2" ht="12.75" hidden="1">
      <c r="A66" s="494" t="s">
        <v>58</v>
      </c>
      <c r="B66" s="48">
        <f t="shared" si="0"/>
        <v>70160</v>
      </c>
    </row>
    <row r="67" spans="1:2" ht="12.75" hidden="1">
      <c r="A67" s="494" t="s">
        <v>121</v>
      </c>
      <c r="B67" s="48">
        <f t="shared" si="0"/>
        <v>30620</v>
      </c>
    </row>
    <row r="68" spans="1:2" ht="12.75" hidden="1">
      <c r="A68" s="494" t="s">
        <v>70</v>
      </c>
      <c r="B68" s="48">
        <f t="shared" si="0"/>
        <v>10453</v>
      </c>
    </row>
    <row r="69" spans="1:2" ht="12.75" hidden="1">
      <c r="A69" s="494" t="s">
        <v>125</v>
      </c>
      <c r="B69" s="48">
        <f t="shared" si="0"/>
        <v>22225</v>
      </c>
    </row>
    <row r="70" spans="1:2" ht="12.75" hidden="1">
      <c r="A70" s="494" t="s">
        <v>155</v>
      </c>
      <c r="B70" s="48">
        <f t="shared" si="0"/>
        <v>3445</v>
      </c>
    </row>
    <row r="71" ht="12.75" hidden="1">
      <c r="B71" s="48">
        <f>SUM(B63:B70)</f>
        <v>234263</v>
      </c>
    </row>
  </sheetData>
  <sheetProtection/>
  <mergeCells count="2">
    <mergeCell ref="B2:C2"/>
    <mergeCell ref="B1:C1"/>
  </mergeCells>
  <printOptions horizontalCentered="1"/>
  <pageMargins left="0.25" right="0.25" top="0.75" bottom="0.75" header="0.3" footer="0.3"/>
  <pageSetup horizontalDpi="600" verticalDpi="600" orientation="portrait" paperSize="9" scale="80" r:id="rId1"/>
  <headerFooter alignWithMargins="0">
    <oddHeader>&amp;L 9. melléklet az 1/2015.(I.30.)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61"/>
  <sheetViews>
    <sheetView zoomScaleSheetLayoutView="100" workbookViewId="0" topLeftCell="A1">
      <selection activeCell="A12" sqref="A12"/>
    </sheetView>
  </sheetViews>
  <sheetFormatPr defaultColWidth="9.00390625" defaultRowHeight="12.75"/>
  <cols>
    <col min="1" max="1" width="64.25390625" style="0" customWidth="1"/>
    <col min="2" max="2" width="10.75390625" style="0" customWidth="1"/>
    <col min="3" max="3" width="10.25390625" style="0" customWidth="1"/>
  </cols>
  <sheetData>
    <row r="1" spans="1:3" ht="14.25" customHeight="1">
      <c r="A1" s="858" t="s">
        <v>30</v>
      </c>
      <c r="B1" s="858"/>
      <c r="C1" s="858"/>
    </row>
    <row r="2" spans="1:3" ht="14.25" customHeight="1">
      <c r="A2" s="858" t="s">
        <v>920</v>
      </c>
      <c r="B2" s="858"/>
      <c r="C2" s="858"/>
    </row>
    <row r="3" spans="1:2" ht="14.25" customHeight="1" thickBot="1">
      <c r="A3" s="1"/>
      <c r="B3" s="2"/>
    </row>
    <row r="4" spans="1:3" ht="51">
      <c r="A4" s="3" t="s">
        <v>921</v>
      </c>
      <c r="B4" s="4" t="s">
        <v>922</v>
      </c>
      <c r="C4" s="5" t="s">
        <v>923</v>
      </c>
    </row>
    <row r="5" spans="1:3" ht="14.25" customHeight="1">
      <c r="A5" s="9" t="s">
        <v>926</v>
      </c>
      <c r="B5" s="10">
        <v>1000</v>
      </c>
      <c r="C5" s="8"/>
    </row>
    <row r="6" spans="1:3" ht="14.25" customHeight="1">
      <c r="A6" s="9" t="s">
        <v>706</v>
      </c>
      <c r="B6" s="10">
        <v>2000</v>
      </c>
      <c r="C6" s="8"/>
    </row>
    <row r="7" spans="1:3" ht="14.25" customHeight="1">
      <c r="A7" s="9" t="s">
        <v>927</v>
      </c>
      <c r="B7" s="10">
        <v>300</v>
      </c>
      <c r="C7" s="8"/>
    </row>
    <row r="8" spans="1:3" ht="14.25" customHeight="1">
      <c r="A8" s="6" t="s">
        <v>924</v>
      </c>
      <c r="B8" s="10"/>
      <c r="C8" s="8">
        <v>6300</v>
      </c>
    </row>
    <row r="9" spans="1:3" ht="14.25" customHeight="1">
      <c r="A9" s="9" t="s">
        <v>945</v>
      </c>
      <c r="B9" s="10"/>
      <c r="C9" s="8">
        <v>2250</v>
      </c>
    </row>
    <row r="10" spans="1:3" ht="14.25" customHeight="1">
      <c r="A10" s="9" t="s">
        <v>935</v>
      </c>
      <c r="B10" s="10"/>
      <c r="C10" s="8">
        <v>900</v>
      </c>
    </row>
    <row r="11" spans="1:3" ht="14.25" customHeight="1">
      <c r="A11" s="9" t="s">
        <v>925</v>
      </c>
      <c r="B11" s="10"/>
      <c r="C11" s="8">
        <v>1175</v>
      </c>
    </row>
    <row r="12" spans="1:3" ht="14.25" customHeight="1">
      <c r="A12" s="9" t="s">
        <v>936</v>
      </c>
      <c r="B12" s="10"/>
      <c r="C12" s="8">
        <v>2076</v>
      </c>
    </row>
    <row r="13" spans="1:3" ht="14.25" customHeight="1">
      <c r="A13" s="9" t="s">
        <v>711</v>
      </c>
      <c r="B13" s="10">
        <v>100</v>
      </c>
      <c r="C13" s="8"/>
    </row>
    <row r="14" spans="1:3" ht="14.25" customHeight="1">
      <c r="A14" s="9" t="s">
        <v>707</v>
      </c>
      <c r="B14" s="10"/>
      <c r="C14" s="8"/>
    </row>
    <row r="15" spans="1:3" ht="14.25" customHeight="1">
      <c r="A15" s="9" t="s">
        <v>93</v>
      </c>
      <c r="B15" s="10">
        <v>15000</v>
      </c>
      <c r="C15" s="8"/>
    </row>
    <row r="16" spans="1:3" ht="25.5">
      <c r="A16" s="9" t="s">
        <v>708</v>
      </c>
      <c r="B16" s="10">
        <v>10000</v>
      </c>
      <c r="C16" s="8"/>
    </row>
    <row r="17" spans="1:3" ht="14.25" customHeight="1">
      <c r="A17" s="9" t="s">
        <v>709</v>
      </c>
      <c r="B17" s="10">
        <v>2500</v>
      </c>
      <c r="C17" s="8"/>
    </row>
    <row r="18" spans="1:3" ht="14.25" customHeight="1">
      <c r="A18" s="9" t="s">
        <v>710</v>
      </c>
      <c r="B18" s="10">
        <v>5700</v>
      </c>
      <c r="C18" s="8"/>
    </row>
    <row r="19" spans="1:3" s="14" customFormat="1" ht="14.25" customHeight="1">
      <c r="A19" s="11" t="s">
        <v>928</v>
      </c>
      <c r="B19" s="12">
        <f>SUM(B5:B18)</f>
        <v>36600</v>
      </c>
      <c r="C19" s="13">
        <f>SUM(C5:C18)</f>
        <v>12701</v>
      </c>
    </row>
    <row r="20" spans="1:3" ht="14.25" customHeight="1">
      <c r="A20" s="15"/>
      <c r="B20" s="16"/>
      <c r="C20" s="8"/>
    </row>
    <row r="21" spans="1:3" ht="14.25" customHeight="1">
      <c r="A21" s="9" t="s">
        <v>929</v>
      </c>
      <c r="B21" s="10">
        <v>4000</v>
      </c>
      <c r="C21" s="8"/>
    </row>
    <row r="22" spans="1:3" ht="14.25" customHeight="1">
      <c r="A22" s="9" t="s">
        <v>930</v>
      </c>
      <c r="B22" s="10">
        <v>1000</v>
      </c>
      <c r="C22" s="8"/>
    </row>
    <row r="23" spans="1:3" ht="14.25" customHeight="1">
      <c r="A23" s="9" t="s">
        <v>931</v>
      </c>
      <c r="B23" s="10">
        <v>500</v>
      </c>
      <c r="C23" s="8"/>
    </row>
    <row r="24" spans="1:3" ht="14.25" customHeight="1">
      <c r="A24" s="9" t="s">
        <v>932</v>
      </c>
      <c r="B24" s="10">
        <v>3374</v>
      </c>
      <c r="C24" s="8"/>
    </row>
    <row r="25" spans="1:3" s="14" customFormat="1" ht="14.25" customHeight="1">
      <c r="A25" s="11" t="s">
        <v>933</v>
      </c>
      <c r="B25" s="12">
        <f>SUM(B21+B22+B23+B24)</f>
        <v>8874</v>
      </c>
      <c r="C25" s="13">
        <f>SUM(C21+C22+C23+C24)</f>
        <v>0</v>
      </c>
    </row>
    <row r="26" spans="1:3" ht="14.25" customHeight="1">
      <c r="A26" s="9"/>
      <c r="B26" s="10"/>
      <c r="C26" s="8"/>
    </row>
    <row r="27" spans="1:3" s="14" customFormat="1" ht="14.25" customHeight="1" thickBot="1">
      <c r="A27" s="17" t="s">
        <v>934</v>
      </c>
      <c r="B27" s="18">
        <f>SUM(B19+B25)</f>
        <v>45474</v>
      </c>
      <c r="C27" s="19">
        <f>SUM(C19+C25)</f>
        <v>12701</v>
      </c>
    </row>
    <row r="28" spans="1:2" ht="14.25" customHeight="1">
      <c r="A28" s="2"/>
      <c r="B28" s="2"/>
    </row>
    <row r="29" ht="14.25" customHeight="1"/>
    <row r="30" ht="14.25" customHeight="1"/>
    <row r="31" spans="1:3" ht="14.25" customHeight="1">
      <c r="A31" s="858" t="s">
        <v>29</v>
      </c>
      <c r="B31" s="858"/>
      <c r="C31" s="858"/>
    </row>
    <row r="32" spans="1:3" ht="14.25" customHeight="1">
      <c r="A32" s="858" t="s">
        <v>920</v>
      </c>
      <c r="B32" s="858"/>
      <c r="C32" s="858"/>
    </row>
    <row r="33" spans="1:2" ht="14.25" customHeight="1" thickBot="1">
      <c r="A33" s="1"/>
      <c r="B33" s="2"/>
    </row>
    <row r="34" spans="1:3" ht="51">
      <c r="A34" s="3" t="s">
        <v>921</v>
      </c>
      <c r="B34" s="4" t="s">
        <v>922</v>
      </c>
      <c r="C34" s="5" t="s">
        <v>923</v>
      </c>
    </row>
    <row r="35" spans="1:3" ht="14.25" customHeight="1">
      <c r="A35" s="20" t="s">
        <v>937</v>
      </c>
      <c r="B35" s="21"/>
      <c r="C35" s="22"/>
    </row>
    <row r="36" spans="1:3" ht="14.25" customHeight="1">
      <c r="A36" s="6" t="s">
        <v>924</v>
      </c>
      <c r="B36" s="7">
        <v>7000</v>
      </c>
      <c r="C36" s="8"/>
    </row>
    <row r="37" spans="1:3" ht="14.25" customHeight="1">
      <c r="A37" s="9" t="s">
        <v>945</v>
      </c>
      <c r="B37" s="10">
        <v>2500</v>
      </c>
      <c r="C37" s="8"/>
    </row>
    <row r="38" spans="1:3" ht="14.25" customHeight="1">
      <c r="A38" s="9" t="s">
        <v>935</v>
      </c>
      <c r="B38" s="10">
        <v>1000</v>
      </c>
      <c r="C38" s="8"/>
    </row>
    <row r="39" spans="1:3" ht="14.25" customHeight="1">
      <c r="A39" s="9" t="s">
        <v>925</v>
      </c>
      <c r="B39" s="10">
        <v>1305</v>
      </c>
      <c r="C39" s="8"/>
    </row>
    <row r="40" spans="1:3" ht="14.25" customHeight="1">
      <c r="A40" s="9" t="s">
        <v>936</v>
      </c>
      <c r="B40" s="10">
        <v>2307</v>
      </c>
      <c r="C40" s="8"/>
    </row>
    <row r="41" spans="1:3" s="14" customFormat="1" ht="14.25" customHeight="1">
      <c r="A41" s="11" t="s">
        <v>938</v>
      </c>
      <c r="B41" s="12">
        <f>SUM(B36:B40)</f>
        <v>14112</v>
      </c>
      <c r="C41" s="13">
        <f>SUM(C36:C40)</f>
        <v>0</v>
      </c>
    </row>
    <row r="42" spans="1:3" ht="14.25" customHeight="1">
      <c r="A42" s="9"/>
      <c r="B42" s="10"/>
      <c r="C42" s="8"/>
    </row>
    <row r="43" spans="1:3" s="14" customFormat="1" ht="14.25" customHeight="1">
      <c r="A43" s="11" t="s">
        <v>941</v>
      </c>
      <c r="B43" s="12"/>
      <c r="C43" s="13"/>
    </row>
    <row r="44" spans="1:3" s="23" customFormat="1" ht="14.25" customHeight="1">
      <c r="A44" s="9" t="s">
        <v>945</v>
      </c>
      <c r="B44" s="10">
        <v>165</v>
      </c>
      <c r="C44" s="8"/>
    </row>
    <row r="45" spans="1:3" s="23" customFormat="1" ht="14.25" customHeight="1">
      <c r="A45" s="9" t="s">
        <v>925</v>
      </c>
      <c r="B45" s="10">
        <v>598</v>
      </c>
      <c r="C45" s="8"/>
    </row>
    <row r="46" spans="1:3" s="23" customFormat="1" ht="14.25" customHeight="1">
      <c r="A46" s="9" t="s">
        <v>924</v>
      </c>
      <c r="B46" s="10">
        <v>700</v>
      </c>
      <c r="C46" s="8"/>
    </row>
    <row r="47" spans="1:3" s="14" customFormat="1" ht="14.25" customHeight="1">
      <c r="A47" s="11" t="s">
        <v>942</v>
      </c>
      <c r="B47" s="12">
        <f>SUM(B44:B46)</f>
        <v>1463</v>
      </c>
      <c r="C47" s="13">
        <f>SUM(C46)</f>
        <v>0</v>
      </c>
    </row>
    <row r="48" spans="1:3" ht="14.25" customHeight="1">
      <c r="A48" s="9"/>
      <c r="B48" s="10"/>
      <c r="C48" s="8"/>
    </row>
    <row r="49" spans="1:3" s="14" customFormat="1" ht="14.25" customHeight="1">
      <c r="A49" s="11" t="s">
        <v>939</v>
      </c>
      <c r="B49" s="12"/>
      <c r="C49" s="13"/>
    </row>
    <row r="50" spans="1:3" s="23" customFormat="1" ht="14.25" customHeight="1">
      <c r="A50" s="9" t="s">
        <v>945</v>
      </c>
      <c r="B50" s="10">
        <v>142</v>
      </c>
      <c r="C50" s="8"/>
    </row>
    <row r="51" spans="1:3" s="23" customFormat="1" ht="14.25" customHeight="1">
      <c r="A51" s="9" t="s">
        <v>925</v>
      </c>
      <c r="B51" s="10">
        <v>124</v>
      </c>
      <c r="C51" s="8"/>
    </row>
    <row r="52" spans="1:3" s="23" customFormat="1" ht="14.25" customHeight="1">
      <c r="A52" s="9" t="s">
        <v>924</v>
      </c>
      <c r="B52" s="10">
        <v>434</v>
      </c>
      <c r="C52" s="8"/>
    </row>
    <row r="53" spans="1:3" s="14" customFormat="1" ht="14.25" customHeight="1">
      <c r="A53" s="11" t="s">
        <v>940</v>
      </c>
      <c r="B53" s="12">
        <f>SUM(B50:B52)</f>
        <v>700</v>
      </c>
      <c r="C53" s="13">
        <f>SUM(C52)</f>
        <v>0</v>
      </c>
    </row>
    <row r="54" spans="1:3" ht="14.25" customHeight="1">
      <c r="A54" s="9"/>
      <c r="B54" s="10"/>
      <c r="C54" s="8"/>
    </row>
    <row r="55" spans="1:3" s="14" customFormat="1" ht="14.25" customHeight="1">
      <c r="A55" s="11" t="s">
        <v>943</v>
      </c>
      <c r="B55" s="12"/>
      <c r="C55" s="13"/>
    </row>
    <row r="56" spans="1:3" s="23" customFormat="1" ht="14.25" customHeight="1">
      <c r="A56" s="9" t="s">
        <v>936</v>
      </c>
      <c r="B56" s="10">
        <v>200</v>
      </c>
      <c r="C56" s="8"/>
    </row>
    <row r="57" spans="1:3" s="23" customFormat="1" ht="14.25" customHeight="1">
      <c r="A57" s="9" t="s">
        <v>925</v>
      </c>
      <c r="B57" s="10">
        <v>28</v>
      </c>
      <c r="C57" s="8"/>
    </row>
    <row r="58" spans="1:3" s="23" customFormat="1" ht="14.25" customHeight="1">
      <c r="A58" s="9" t="s">
        <v>924</v>
      </c>
      <c r="B58" s="10">
        <v>274</v>
      </c>
      <c r="C58" s="8"/>
    </row>
    <row r="59" spans="1:3" s="14" customFormat="1" ht="14.25" customHeight="1">
      <c r="A59" s="11" t="s">
        <v>944</v>
      </c>
      <c r="B59" s="12">
        <f>SUM(B56:B58)</f>
        <v>502</v>
      </c>
      <c r="C59" s="13">
        <f>SUM(C57)</f>
        <v>0</v>
      </c>
    </row>
    <row r="60" spans="1:3" ht="14.25" customHeight="1">
      <c r="A60" s="9"/>
      <c r="B60" s="10"/>
      <c r="C60" s="8"/>
    </row>
    <row r="61" spans="1:3" ht="14.25" customHeight="1" thickBot="1">
      <c r="A61" s="17" t="s">
        <v>928</v>
      </c>
      <c r="B61" s="18">
        <f>SUM(B41,B47,B53,B59)</f>
        <v>16777</v>
      </c>
      <c r="C61" s="19">
        <f>SUM(C41,C47,C53,C59)</f>
        <v>0</v>
      </c>
    </row>
  </sheetData>
  <sheetProtection/>
  <mergeCells count="4">
    <mergeCell ref="A1:C1"/>
    <mergeCell ref="A32:C32"/>
    <mergeCell ref="A2:C2"/>
    <mergeCell ref="A31:C31"/>
  </mergeCells>
  <printOptions horizontalCentered="1"/>
  <pageMargins left="0.7874015748031497" right="0.7874015748031497" top="0.5905511811023623" bottom="0.8661417322834646" header="0.35433070866141736" footer="0.1968503937007874"/>
  <pageSetup horizontalDpi="600" verticalDpi="600" orientation="portrait" paperSize="9" scale="78" r:id="rId1"/>
  <headerFooter alignWithMargins="0">
    <oddHeader>&amp;L 10. melléklet az 1/2015.(I.30.)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zoomScaleSheetLayoutView="100" workbookViewId="0" topLeftCell="B1">
      <selection activeCell="B13" sqref="B13"/>
    </sheetView>
  </sheetViews>
  <sheetFormatPr defaultColWidth="9.00390625" defaultRowHeight="12.75"/>
  <cols>
    <col min="1" max="1" width="0" style="492" hidden="1" customWidth="1"/>
    <col min="2" max="2" width="91.00390625" style="45" customWidth="1"/>
    <col min="3" max="3" width="12.25390625" style="25" customWidth="1"/>
    <col min="4" max="4" width="9.125" style="24" customWidth="1"/>
    <col min="5" max="5" width="9.125" style="53" customWidth="1"/>
    <col min="6" max="16384" width="9.125" style="24" customWidth="1"/>
  </cols>
  <sheetData>
    <row r="1" spans="2:3" ht="12.75">
      <c r="B1" s="50"/>
      <c r="C1" s="38"/>
    </row>
    <row r="2" spans="2:3" ht="32.25" customHeight="1">
      <c r="B2" s="859" t="s">
        <v>31</v>
      </c>
      <c r="C2" s="859"/>
    </row>
    <row r="3" spans="2:3" ht="15.75">
      <c r="B3" s="856" t="s">
        <v>16</v>
      </c>
      <c r="C3" s="856"/>
    </row>
    <row r="4" spans="2:3" ht="13.5" thickBot="1">
      <c r="B4" s="51"/>
      <c r="C4" s="39"/>
    </row>
    <row r="5" spans="1:3" ht="12.75">
      <c r="A5" s="494" t="s">
        <v>41</v>
      </c>
      <c r="B5" s="46" t="s">
        <v>921</v>
      </c>
      <c r="C5" s="32" t="s">
        <v>4</v>
      </c>
    </row>
    <row r="6" spans="2:3" ht="12.75">
      <c r="B6" s="29"/>
      <c r="C6" s="33"/>
    </row>
    <row r="7" spans="2:4" ht="12.75">
      <c r="B7" s="41" t="s">
        <v>158</v>
      </c>
      <c r="C7" s="34"/>
      <c r="D7" s="25"/>
    </row>
    <row r="8" spans="2:4" ht="12.75">
      <c r="B8" s="29"/>
      <c r="C8" s="33"/>
      <c r="D8" s="25"/>
    </row>
    <row r="9" spans="1:5" s="40" customFormat="1" ht="12.75">
      <c r="A9" s="499"/>
      <c r="B9" s="41" t="s">
        <v>167</v>
      </c>
      <c r="C9" s="34">
        <f>SUM(C10:C13)</f>
        <v>327805</v>
      </c>
      <c r="D9" s="44"/>
      <c r="E9" s="54"/>
    </row>
    <row r="10" spans="1:4" ht="12.75">
      <c r="A10" s="494" t="s">
        <v>17</v>
      </c>
      <c r="B10" s="29" t="s">
        <v>184</v>
      </c>
      <c r="C10" s="33">
        <v>321405</v>
      </c>
      <c r="D10" s="27"/>
    </row>
    <row r="11" spans="1:4" ht="12.75">
      <c r="A11" s="494" t="s">
        <v>109</v>
      </c>
      <c r="B11" s="29" t="s">
        <v>161</v>
      </c>
      <c r="C11" s="33">
        <v>2400</v>
      </c>
      <c r="D11" s="27"/>
    </row>
    <row r="12" spans="1:4" ht="12.75">
      <c r="A12" s="494" t="s">
        <v>111</v>
      </c>
      <c r="B12" s="29" t="s">
        <v>712</v>
      </c>
      <c r="C12" s="33">
        <v>4000</v>
      </c>
      <c r="D12" s="27"/>
    </row>
    <row r="13" spans="2:4" ht="12.75">
      <c r="B13" s="29"/>
      <c r="C13" s="33"/>
      <c r="D13" s="27"/>
    </row>
    <row r="14" spans="1:5" s="40" customFormat="1" ht="12.75">
      <c r="A14" s="499"/>
      <c r="B14" s="41" t="s">
        <v>169</v>
      </c>
      <c r="C14" s="34">
        <f>SUM(C15:C54)</f>
        <v>540123</v>
      </c>
      <c r="D14" s="44"/>
      <c r="E14" s="54"/>
    </row>
    <row r="15" spans="1:4" ht="12.75">
      <c r="A15" s="494" t="s">
        <v>107</v>
      </c>
      <c r="B15" s="29" t="s">
        <v>179</v>
      </c>
      <c r="C15" s="33">
        <v>15000</v>
      </c>
      <c r="D15" s="27"/>
    </row>
    <row r="16" spans="1:4" ht="12.75">
      <c r="A16" s="494" t="s">
        <v>107</v>
      </c>
      <c r="B16" s="29" t="s">
        <v>180</v>
      </c>
      <c r="C16" s="33">
        <v>7000</v>
      </c>
      <c r="D16" s="27"/>
    </row>
    <row r="17" spans="1:4" ht="12.75">
      <c r="A17" s="494" t="s">
        <v>155</v>
      </c>
      <c r="B17" s="29" t="s">
        <v>341</v>
      </c>
      <c r="C17" s="33">
        <v>142382</v>
      </c>
      <c r="D17" s="27"/>
    </row>
    <row r="18" spans="1:4" ht="12.75">
      <c r="A18" s="494" t="s">
        <v>112</v>
      </c>
      <c r="B18" s="29" t="s">
        <v>135</v>
      </c>
      <c r="C18" s="33">
        <v>113745</v>
      </c>
      <c r="D18" s="27"/>
    </row>
    <row r="19" spans="1:4" ht="12.75">
      <c r="A19" s="494" t="s">
        <v>107</v>
      </c>
      <c r="B19" s="29" t="s">
        <v>334</v>
      </c>
      <c r="C19" s="33">
        <v>20000</v>
      </c>
      <c r="D19" s="27"/>
    </row>
    <row r="20" spans="1:4" ht="12.75">
      <c r="A20" s="494" t="s">
        <v>107</v>
      </c>
      <c r="B20" s="29" t="s">
        <v>336</v>
      </c>
      <c r="C20" s="33">
        <v>64000</v>
      </c>
      <c r="D20" s="27"/>
    </row>
    <row r="21" spans="1:4" ht="12.75">
      <c r="A21" s="494" t="s">
        <v>107</v>
      </c>
      <c r="B21" s="29" t="s">
        <v>340</v>
      </c>
      <c r="C21" s="33">
        <v>45000</v>
      </c>
      <c r="D21" s="27"/>
    </row>
    <row r="22" spans="1:4" ht="12.75">
      <c r="A22" s="494" t="s">
        <v>107</v>
      </c>
      <c r="B22" s="29" t="s">
        <v>181</v>
      </c>
      <c r="C22" s="33">
        <v>3000</v>
      </c>
      <c r="D22" s="27"/>
    </row>
    <row r="23" spans="1:4" ht="12.75">
      <c r="A23" s="494" t="s">
        <v>107</v>
      </c>
      <c r="B23" s="29" t="s">
        <v>187</v>
      </c>
      <c r="C23" s="33">
        <v>5000</v>
      </c>
      <c r="D23" s="27"/>
    </row>
    <row r="24" spans="1:4" ht="12.75">
      <c r="A24" s="494" t="s">
        <v>107</v>
      </c>
      <c r="B24" s="29" t="s">
        <v>713</v>
      </c>
      <c r="C24" s="33">
        <v>4000</v>
      </c>
      <c r="D24" s="27"/>
    </row>
    <row r="25" spans="1:4" ht="12.75">
      <c r="A25" s="494" t="s">
        <v>107</v>
      </c>
      <c r="B25" s="29" t="s">
        <v>182</v>
      </c>
      <c r="C25" s="33">
        <v>1000</v>
      </c>
      <c r="D25" s="27"/>
    </row>
    <row r="26" spans="1:4" ht="12.75">
      <c r="A26" s="494" t="s">
        <v>107</v>
      </c>
      <c r="B26" s="29" t="s">
        <v>183</v>
      </c>
      <c r="C26" s="33">
        <v>847</v>
      </c>
      <c r="D26" s="27"/>
    </row>
    <row r="27" spans="1:4" ht="12.75">
      <c r="A27" s="494" t="s">
        <v>110</v>
      </c>
      <c r="B27" s="29" t="s">
        <v>714</v>
      </c>
      <c r="C27" s="33">
        <v>5740</v>
      </c>
      <c r="D27" s="27"/>
    </row>
    <row r="28" spans="1:4" ht="12.75">
      <c r="A28" s="494" t="s">
        <v>107</v>
      </c>
      <c r="B28" s="29" t="s">
        <v>185</v>
      </c>
      <c r="C28" s="33">
        <v>5500</v>
      </c>
      <c r="D28" s="27"/>
    </row>
    <row r="29" spans="1:4" ht="12.75">
      <c r="A29" s="494" t="s">
        <v>107</v>
      </c>
      <c r="B29" s="29" t="s">
        <v>186</v>
      </c>
      <c r="C29" s="33">
        <v>1000</v>
      </c>
      <c r="D29" s="27"/>
    </row>
    <row r="30" spans="1:4" ht="12.75">
      <c r="A30" s="494" t="s">
        <v>107</v>
      </c>
      <c r="B30" s="29" t="s">
        <v>188</v>
      </c>
      <c r="C30" s="33">
        <v>300</v>
      </c>
      <c r="D30" s="27"/>
    </row>
    <row r="31" spans="1:4" ht="12.75">
      <c r="A31" s="494" t="s">
        <v>107</v>
      </c>
      <c r="B31" s="29" t="s">
        <v>189</v>
      </c>
      <c r="C31" s="33">
        <v>200</v>
      </c>
      <c r="D31" s="27"/>
    </row>
    <row r="32" spans="1:4" ht="12.75">
      <c r="A32" s="494" t="s">
        <v>107</v>
      </c>
      <c r="B32" s="29" t="s">
        <v>190</v>
      </c>
      <c r="C32" s="33">
        <v>500</v>
      </c>
      <c r="D32" s="27"/>
    </row>
    <row r="33" spans="1:4" ht="12.75">
      <c r="A33" s="494" t="s">
        <v>107</v>
      </c>
      <c r="B33" s="29" t="s">
        <v>326</v>
      </c>
      <c r="C33" s="33">
        <v>1000</v>
      </c>
      <c r="D33" s="27"/>
    </row>
    <row r="34" spans="1:4" ht="12.75">
      <c r="A34" s="494" t="s">
        <v>107</v>
      </c>
      <c r="B34" s="29" t="s">
        <v>715</v>
      </c>
      <c r="C34" s="33">
        <v>1000</v>
      </c>
      <c r="D34" s="27"/>
    </row>
    <row r="35" spans="1:4" ht="12.75">
      <c r="A35" s="494" t="s">
        <v>107</v>
      </c>
      <c r="B35" s="29" t="s">
        <v>328</v>
      </c>
      <c r="C35" s="33">
        <v>300</v>
      </c>
      <c r="D35" s="27"/>
    </row>
    <row r="36" spans="1:4" ht="12.75">
      <c r="A36" s="494" t="s">
        <v>107</v>
      </c>
      <c r="B36" s="29" t="s">
        <v>327</v>
      </c>
      <c r="C36" s="33">
        <v>300</v>
      </c>
      <c r="D36" s="27"/>
    </row>
    <row r="37" spans="1:4" ht="12.75">
      <c r="A37" s="494" t="s">
        <v>107</v>
      </c>
      <c r="B37" s="29" t="s">
        <v>960</v>
      </c>
      <c r="C37" s="33">
        <v>1000</v>
      </c>
      <c r="D37" s="27"/>
    </row>
    <row r="38" spans="1:4" ht="12.75">
      <c r="A38" s="494" t="s">
        <v>107</v>
      </c>
      <c r="B38" s="29" t="s">
        <v>329</v>
      </c>
      <c r="C38" s="33">
        <v>1973</v>
      </c>
      <c r="D38" s="27"/>
    </row>
    <row r="39" spans="1:4" ht="12.75">
      <c r="A39" s="494" t="s">
        <v>107</v>
      </c>
      <c r="B39" s="29" t="s">
        <v>331</v>
      </c>
      <c r="C39" s="33">
        <v>660</v>
      </c>
      <c r="D39" s="27"/>
    </row>
    <row r="40" spans="1:4" ht="12.75">
      <c r="A40" s="494" t="s">
        <v>332</v>
      </c>
      <c r="B40" s="29" t="s">
        <v>333</v>
      </c>
      <c r="C40" s="33">
        <v>2000</v>
      </c>
      <c r="D40" s="27"/>
    </row>
    <row r="41" spans="1:4" ht="12.75">
      <c r="A41" s="494" t="s">
        <v>107</v>
      </c>
      <c r="B41" s="29" t="s">
        <v>335</v>
      </c>
      <c r="C41" s="33">
        <v>300</v>
      </c>
      <c r="D41" s="27"/>
    </row>
    <row r="42" spans="1:4" ht="12.75" customHeight="1">
      <c r="A42" s="494" t="s">
        <v>110</v>
      </c>
      <c r="B42" s="29" t="s">
        <v>763</v>
      </c>
      <c r="C42" s="33">
        <v>4500</v>
      </c>
      <c r="D42" s="27"/>
    </row>
    <row r="43" spans="1:4" ht="25.5">
      <c r="A43" s="494" t="s">
        <v>110</v>
      </c>
      <c r="B43" s="29" t="s">
        <v>764</v>
      </c>
      <c r="C43" s="33">
        <v>39726</v>
      </c>
      <c r="D43" s="27"/>
    </row>
    <row r="44" spans="1:4" ht="12.75">
      <c r="A44" s="494" t="s">
        <v>17</v>
      </c>
      <c r="B44" s="29" t="s">
        <v>765</v>
      </c>
      <c r="C44" s="33">
        <v>29000</v>
      </c>
      <c r="D44" s="27"/>
    </row>
    <row r="45" spans="1:4" ht="12.75">
      <c r="A45" s="494" t="s">
        <v>110</v>
      </c>
      <c r="B45" s="29" t="s">
        <v>339</v>
      </c>
      <c r="C45" s="33">
        <v>1000</v>
      </c>
      <c r="D45" s="27"/>
    </row>
    <row r="46" spans="1:4" ht="12.75">
      <c r="A46" s="494" t="s">
        <v>107</v>
      </c>
      <c r="B46" s="29" t="s">
        <v>810</v>
      </c>
      <c r="C46" s="33">
        <v>3000</v>
      </c>
      <c r="D46" s="27"/>
    </row>
    <row r="47" spans="1:4" ht="12.75">
      <c r="A47" s="494" t="s">
        <v>107</v>
      </c>
      <c r="B47" s="29" t="s">
        <v>811</v>
      </c>
      <c r="C47" s="33">
        <v>2500</v>
      </c>
      <c r="D47" s="27"/>
    </row>
    <row r="48" spans="1:4" ht="12.75">
      <c r="A48" s="494" t="s">
        <v>107</v>
      </c>
      <c r="B48" s="29" t="s">
        <v>812</v>
      </c>
      <c r="C48" s="33">
        <v>500</v>
      </c>
      <c r="D48" s="27"/>
    </row>
    <row r="49" spans="1:4" ht="12.75">
      <c r="A49" s="494" t="s">
        <v>107</v>
      </c>
      <c r="B49" s="29" t="s">
        <v>134</v>
      </c>
      <c r="C49" s="33">
        <v>300</v>
      </c>
      <c r="D49" s="27"/>
    </row>
    <row r="50" spans="1:4" ht="25.5">
      <c r="A50" s="494" t="s">
        <v>107</v>
      </c>
      <c r="B50" s="29" t="s">
        <v>767</v>
      </c>
      <c r="C50" s="33">
        <v>15000</v>
      </c>
      <c r="D50" s="27"/>
    </row>
    <row r="51" spans="1:4" ht="12.75">
      <c r="A51" s="494" t="s">
        <v>107</v>
      </c>
      <c r="B51" s="29" t="s">
        <v>716</v>
      </c>
      <c r="C51" s="33">
        <v>150</v>
      </c>
      <c r="D51" s="27"/>
    </row>
    <row r="52" spans="1:4" ht="12.75">
      <c r="A52" s="494" t="s">
        <v>107</v>
      </c>
      <c r="B52" s="29" t="s">
        <v>108</v>
      </c>
      <c r="C52" s="33">
        <v>600</v>
      </c>
      <c r="D52" s="27"/>
    </row>
    <row r="53" spans="1:4" ht="12.75">
      <c r="A53" s="494" t="s">
        <v>111</v>
      </c>
      <c r="B53" s="29" t="s">
        <v>717</v>
      </c>
      <c r="C53" s="33">
        <v>500</v>
      </c>
      <c r="D53" s="27"/>
    </row>
    <row r="54" spans="1:4" ht="12.75">
      <c r="A54" s="494" t="s">
        <v>111</v>
      </c>
      <c r="B54" s="29" t="s">
        <v>718</v>
      </c>
      <c r="C54" s="33">
        <v>600</v>
      </c>
      <c r="D54" s="27"/>
    </row>
    <row r="55" spans="1:5" s="62" customFormat="1" ht="13.5">
      <c r="A55" s="495"/>
      <c r="B55" s="58" t="s">
        <v>170</v>
      </c>
      <c r="C55" s="59">
        <f>SUM(C9,C14)</f>
        <v>867928</v>
      </c>
      <c r="D55" s="60"/>
      <c r="E55" s="61"/>
    </row>
    <row r="56" spans="2:4" ht="12.75">
      <c r="B56" s="29"/>
      <c r="C56" s="33"/>
      <c r="D56" s="25"/>
    </row>
    <row r="57" spans="2:4" ht="12.75">
      <c r="B57" s="41" t="s">
        <v>166</v>
      </c>
      <c r="C57" s="34">
        <f>SUM(C58:C58)</f>
        <v>11000</v>
      </c>
      <c r="D57" s="25"/>
    </row>
    <row r="58" spans="1:5" s="30" customFormat="1" ht="12.75">
      <c r="A58" s="500" t="s">
        <v>17</v>
      </c>
      <c r="B58" s="29" t="s">
        <v>768</v>
      </c>
      <c r="C58" s="33">
        <v>11000</v>
      </c>
      <c r="D58" s="68"/>
      <c r="E58" s="56"/>
    </row>
    <row r="59" spans="2:4" ht="12.75">
      <c r="B59" s="29"/>
      <c r="C59" s="33"/>
      <c r="D59" s="27"/>
    </row>
    <row r="60" spans="1:5" s="40" customFormat="1" ht="12.75">
      <c r="A60" s="499"/>
      <c r="B60" s="41" t="s">
        <v>168</v>
      </c>
      <c r="C60" s="34">
        <f>SUM(C61:C63)</f>
        <v>30220</v>
      </c>
      <c r="D60" s="44"/>
      <c r="E60" s="54"/>
    </row>
    <row r="61" spans="1:4" ht="12.75">
      <c r="A61" s="494" t="s">
        <v>107</v>
      </c>
      <c r="B61" s="29" t="s">
        <v>330</v>
      </c>
      <c r="C61" s="33">
        <v>2000</v>
      </c>
      <c r="D61" s="27"/>
    </row>
    <row r="62" spans="1:4" ht="25.5">
      <c r="A62" s="494" t="s">
        <v>107</v>
      </c>
      <c r="B62" s="29" t="s">
        <v>719</v>
      </c>
      <c r="C62" s="33">
        <v>21720</v>
      </c>
      <c r="D62" s="27"/>
    </row>
    <row r="63" spans="1:4" ht="12.75">
      <c r="A63" s="494" t="s">
        <v>50</v>
      </c>
      <c r="B63" s="29" t="s">
        <v>781</v>
      </c>
      <c r="C63" s="33">
        <v>6500</v>
      </c>
      <c r="D63" s="27"/>
    </row>
    <row r="64" spans="2:4" ht="12.75">
      <c r="B64" s="29"/>
      <c r="C64" s="33"/>
      <c r="D64" s="27"/>
    </row>
    <row r="65" spans="1:5" s="62" customFormat="1" ht="13.5">
      <c r="A65" s="495"/>
      <c r="B65" s="58" t="s">
        <v>171</v>
      </c>
      <c r="C65" s="59">
        <f>SUM(C60,C57)</f>
        <v>41220</v>
      </c>
      <c r="D65" s="60"/>
      <c r="E65" s="61"/>
    </row>
    <row r="66" spans="2:4" ht="12.75">
      <c r="B66" s="29"/>
      <c r="C66" s="33"/>
      <c r="D66" s="27"/>
    </row>
    <row r="67" spans="1:5" s="67" customFormat="1" ht="13.5" thickBot="1">
      <c r="A67" s="547"/>
      <c r="B67" s="63" t="s">
        <v>172</v>
      </c>
      <c r="C67" s="64">
        <f>SUM(C55,C65)</f>
        <v>909148</v>
      </c>
      <c r="D67" s="65"/>
      <c r="E67" s="66"/>
    </row>
    <row r="68" spans="2:4" ht="12.75">
      <c r="B68" s="303"/>
      <c r="C68" s="304"/>
      <c r="D68" s="27"/>
    </row>
    <row r="69" spans="1:5" s="40" customFormat="1" ht="12.75">
      <c r="A69" s="499"/>
      <c r="B69" s="41" t="s">
        <v>173</v>
      </c>
      <c r="C69" s="34">
        <f>SUM(C70:C71)</f>
        <v>14462</v>
      </c>
      <c r="D69" s="44"/>
      <c r="E69" s="54"/>
    </row>
    <row r="70" spans="1:4" ht="25.5">
      <c r="A70" s="494" t="s">
        <v>58</v>
      </c>
      <c r="B70" s="29" t="s">
        <v>720</v>
      </c>
      <c r="C70" s="33">
        <v>14462</v>
      </c>
      <c r="D70" s="27"/>
    </row>
    <row r="71" spans="2:4" ht="12.75">
      <c r="B71" s="29"/>
      <c r="C71" s="33"/>
      <c r="D71" s="27"/>
    </row>
    <row r="72" spans="1:5" s="40" customFormat="1" ht="12" customHeight="1">
      <c r="A72" s="499"/>
      <c r="B72" s="41" t="s">
        <v>174</v>
      </c>
      <c r="C72" s="34">
        <f>SUM(C73:C82)</f>
        <v>179128</v>
      </c>
      <c r="D72" s="44"/>
      <c r="E72" s="54"/>
    </row>
    <row r="73" spans="1:4" ht="12.75">
      <c r="A73" s="494" t="s">
        <v>107</v>
      </c>
      <c r="B73" s="29" t="s">
        <v>721</v>
      </c>
      <c r="C73" s="33">
        <v>5000</v>
      </c>
      <c r="D73" s="27"/>
    </row>
    <row r="74" spans="1:4" ht="12.75">
      <c r="A74" s="494" t="s">
        <v>107</v>
      </c>
      <c r="B74" s="29" t="s">
        <v>722</v>
      </c>
      <c r="C74" s="33">
        <v>10000</v>
      </c>
      <c r="D74" s="27"/>
    </row>
    <row r="75" spans="1:4" ht="12.75">
      <c r="A75" s="494" t="s">
        <v>107</v>
      </c>
      <c r="B75" s="29" t="s">
        <v>729</v>
      </c>
      <c r="C75" s="33">
        <v>739</v>
      </c>
      <c r="D75" s="27"/>
    </row>
    <row r="76" spans="1:4" ht="12.75">
      <c r="A76" s="494" t="s">
        <v>107</v>
      </c>
      <c r="B76" s="29" t="s">
        <v>337</v>
      </c>
      <c r="C76" s="33">
        <v>2314</v>
      </c>
      <c r="D76" s="27"/>
    </row>
    <row r="77" spans="1:4" ht="12.75">
      <c r="A77" s="494" t="s">
        <v>107</v>
      </c>
      <c r="B77" s="29" t="s">
        <v>338</v>
      </c>
      <c r="C77" s="33">
        <v>3500</v>
      </c>
      <c r="D77" s="27"/>
    </row>
    <row r="78" spans="1:4" ht="12.75">
      <c r="A78" s="494" t="s">
        <v>107</v>
      </c>
      <c r="B78" s="29" t="s">
        <v>106</v>
      </c>
      <c r="C78" s="33">
        <v>1575</v>
      </c>
      <c r="D78" s="27"/>
    </row>
    <row r="79" spans="1:4" ht="12.75">
      <c r="A79" s="494" t="s">
        <v>107</v>
      </c>
      <c r="B79" s="29" t="s">
        <v>730</v>
      </c>
      <c r="C79" s="33">
        <v>1000</v>
      </c>
      <c r="D79" s="27"/>
    </row>
    <row r="80" spans="1:4" ht="12.75">
      <c r="A80" s="494" t="s">
        <v>50</v>
      </c>
      <c r="B80" s="29" t="s">
        <v>52</v>
      </c>
      <c r="C80" s="33">
        <v>66000</v>
      </c>
      <c r="D80" s="27"/>
    </row>
    <row r="81" spans="1:4" ht="12.75">
      <c r="A81" s="494" t="s">
        <v>50</v>
      </c>
      <c r="B81" s="29" t="s">
        <v>55</v>
      </c>
      <c r="C81" s="33">
        <v>83000</v>
      </c>
      <c r="D81" s="27"/>
    </row>
    <row r="82" spans="1:4" ht="12.75">
      <c r="A82" s="494" t="s">
        <v>155</v>
      </c>
      <c r="B82" s="29" t="s">
        <v>784</v>
      </c>
      <c r="C82" s="33">
        <v>6000</v>
      </c>
      <c r="D82" s="27"/>
    </row>
    <row r="83" spans="2:4" ht="12.75">
      <c r="B83" s="29"/>
      <c r="C83" s="33"/>
      <c r="D83" s="27"/>
    </row>
    <row r="84" spans="1:5" s="62" customFormat="1" ht="13.5">
      <c r="A84" s="495"/>
      <c r="B84" s="58" t="s">
        <v>175</v>
      </c>
      <c r="C84" s="59">
        <f>SUM(C69,C72)</f>
        <v>193590</v>
      </c>
      <c r="D84" s="60"/>
      <c r="E84" s="61"/>
    </row>
    <row r="85" spans="2:4" ht="12.75">
      <c r="B85" s="29"/>
      <c r="C85" s="33"/>
      <c r="D85" s="25"/>
    </row>
    <row r="86" spans="1:5" s="40" customFormat="1" ht="12.75">
      <c r="A86" s="499"/>
      <c r="B86" s="29"/>
      <c r="C86" s="34"/>
      <c r="D86" s="25"/>
      <c r="E86" s="54"/>
    </row>
    <row r="87" spans="1:5" s="67" customFormat="1" ht="12.75">
      <c r="A87" s="547"/>
      <c r="B87" s="63" t="s">
        <v>177</v>
      </c>
      <c r="C87" s="64">
        <f>SUM(C84)</f>
        <v>193590</v>
      </c>
      <c r="D87" s="65"/>
      <c r="E87" s="66"/>
    </row>
    <row r="88" spans="1:5" s="26" customFormat="1" ht="12.75">
      <c r="A88" s="493"/>
      <c r="B88" s="41"/>
      <c r="C88" s="34"/>
      <c r="D88" s="25"/>
      <c r="E88" s="55"/>
    </row>
    <row r="89" spans="1:5" s="30" customFormat="1" ht="12.75">
      <c r="A89" s="500"/>
      <c r="B89" s="29"/>
      <c r="C89" s="33"/>
      <c r="D89" s="25"/>
      <c r="E89" s="56"/>
    </row>
    <row r="90" spans="1:5" s="40" customFormat="1" ht="33.75" customHeight="1" thickBot="1">
      <c r="A90" s="499"/>
      <c r="B90" s="189" t="s">
        <v>371</v>
      </c>
      <c r="C90" s="190">
        <f>SUM(C67,C87)</f>
        <v>1102738</v>
      </c>
      <c r="D90" s="44"/>
      <c r="E90" s="54"/>
    </row>
    <row r="91" spans="1:5" s="188" customFormat="1" ht="36.75" customHeight="1" thickBot="1">
      <c r="A91" s="548"/>
      <c r="B91" s="383"/>
      <c r="C91" s="384"/>
      <c r="D91" s="43"/>
      <c r="E91" s="186"/>
    </row>
    <row r="92" spans="2:4" ht="15.75" customHeight="1">
      <c r="B92" s="41" t="s">
        <v>178</v>
      </c>
      <c r="C92" s="105" t="s">
        <v>4</v>
      </c>
      <c r="D92" s="25"/>
    </row>
    <row r="93" spans="2:4" ht="12.75">
      <c r="B93" s="29"/>
      <c r="C93" s="33"/>
      <c r="D93" s="25"/>
    </row>
    <row r="94" spans="2:3" ht="12.75">
      <c r="B94" s="29"/>
      <c r="C94" s="33"/>
    </row>
    <row r="95" spans="2:3" ht="12.75">
      <c r="B95" s="41" t="s">
        <v>176</v>
      </c>
      <c r="C95" s="34">
        <f>SUM(C96:C97)</f>
        <v>1000</v>
      </c>
    </row>
    <row r="96" spans="2:3" ht="12.75">
      <c r="B96" s="29" t="s">
        <v>342</v>
      </c>
      <c r="C96" s="33">
        <v>1000</v>
      </c>
    </row>
    <row r="97" spans="2:3" ht="12.75">
      <c r="B97" s="29"/>
      <c r="C97" s="33"/>
    </row>
    <row r="98" spans="2:3" ht="12.75">
      <c r="B98" s="29"/>
      <c r="C98" s="33"/>
    </row>
    <row r="99" spans="2:3" ht="30.75" customHeight="1" thickBot="1">
      <c r="B99" s="189" t="s">
        <v>372</v>
      </c>
      <c r="C99" s="190">
        <f>SUM(C95)</f>
        <v>1000</v>
      </c>
    </row>
    <row r="100" spans="2:3" ht="30.75" customHeight="1" hidden="1">
      <c r="B100" s="549"/>
      <c r="C100" s="550"/>
    </row>
    <row r="101" ht="12.75" hidden="1">
      <c r="A101" s="496" t="s">
        <v>113</v>
      </c>
    </row>
    <row r="102" spans="1:2" ht="12.75" hidden="1">
      <c r="A102" s="494" t="s">
        <v>107</v>
      </c>
      <c r="B102" s="48">
        <f aca="true" t="shared" si="0" ref="B102:B110">SUMIF($A$10:$C$63,A102,$C$10:$C$63)</f>
        <v>224650</v>
      </c>
    </row>
    <row r="103" spans="1:2" ht="12.75" hidden="1">
      <c r="A103" s="494" t="s">
        <v>17</v>
      </c>
      <c r="B103" s="48">
        <f t="shared" si="0"/>
        <v>361405</v>
      </c>
    </row>
    <row r="104" spans="1:2" ht="12.75" hidden="1">
      <c r="A104" s="494" t="s">
        <v>332</v>
      </c>
      <c r="B104" s="48">
        <f t="shared" si="0"/>
        <v>2000</v>
      </c>
    </row>
    <row r="105" spans="1:2" ht="12.75" hidden="1">
      <c r="A105" s="494" t="s">
        <v>109</v>
      </c>
      <c r="B105" s="48">
        <f t="shared" si="0"/>
        <v>2400</v>
      </c>
    </row>
    <row r="106" spans="1:2" ht="12.75" hidden="1">
      <c r="A106" s="494" t="s">
        <v>110</v>
      </c>
      <c r="B106" s="48">
        <f t="shared" si="0"/>
        <v>50966</v>
      </c>
    </row>
    <row r="107" spans="1:2" ht="12.75" hidden="1">
      <c r="A107" s="494" t="s">
        <v>111</v>
      </c>
      <c r="B107" s="48">
        <f t="shared" si="0"/>
        <v>5100</v>
      </c>
    </row>
    <row r="108" spans="1:2" ht="12.75" hidden="1">
      <c r="A108" s="494" t="s">
        <v>112</v>
      </c>
      <c r="B108" s="48">
        <f t="shared" si="0"/>
        <v>113745</v>
      </c>
    </row>
    <row r="109" spans="1:2" ht="12.75" hidden="1">
      <c r="A109" s="494" t="s">
        <v>155</v>
      </c>
      <c r="B109" s="48">
        <f t="shared" si="0"/>
        <v>142382</v>
      </c>
    </row>
    <row r="110" spans="1:2" ht="12.75" hidden="1">
      <c r="A110" s="494" t="s">
        <v>50</v>
      </c>
      <c r="B110" s="48">
        <f t="shared" si="0"/>
        <v>6500</v>
      </c>
    </row>
    <row r="111" ht="12.75" hidden="1">
      <c r="B111" s="48">
        <f>SUM(B102:B110)</f>
        <v>909148</v>
      </c>
    </row>
    <row r="112" ht="12.75" hidden="1"/>
    <row r="113" ht="12.75" hidden="1">
      <c r="A113" s="496" t="s">
        <v>114</v>
      </c>
    </row>
    <row r="114" spans="1:2" ht="12.75" hidden="1">
      <c r="A114" s="494" t="s">
        <v>107</v>
      </c>
      <c r="B114" s="551">
        <f>SUMIF($A$70:$C$89,A114,$C$70:$C$86)</f>
        <v>24128</v>
      </c>
    </row>
    <row r="115" spans="1:2" ht="12.75" hidden="1">
      <c r="A115" s="494" t="s">
        <v>58</v>
      </c>
      <c r="B115" s="551">
        <f>SUMIF($A$70:$C$89,A115,$C$70:$C$86)</f>
        <v>14462</v>
      </c>
    </row>
    <row r="116" spans="1:2" ht="12.75" hidden="1">
      <c r="A116" s="494" t="s">
        <v>50</v>
      </c>
      <c r="B116" s="551">
        <f>SUMIF($A$70:$C$89,A116,$C$70:$C$86)</f>
        <v>149000</v>
      </c>
    </row>
    <row r="117" spans="1:2" ht="12.75" hidden="1">
      <c r="A117" s="494" t="s">
        <v>155</v>
      </c>
      <c r="B117" s="551">
        <f>SUMIF($A$70:$C$89,A117,$C$70:$C$86)</f>
        <v>6000</v>
      </c>
    </row>
    <row r="118" ht="12.75" hidden="1">
      <c r="B118" s="551">
        <f>SUM(B114:B117)</f>
        <v>193590</v>
      </c>
    </row>
  </sheetData>
  <sheetProtection/>
  <mergeCells count="2">
    <mergeCell ref="B3:C3"/>
    <mergeCell ref="B2:C2"/>
  </mergeCells>
  <printOptions horizontalCentered="1"/>
  <pageMargins left="0.4724409448818898" right="0.2362204724409449" top="0.7480314960629921" bottom="0.7874015748031497" header="0.5118110236220472" footer="0.3937007874015748"/>
  <pageSetup horizontalDpi="600" verticalDpi="600" orientation="portrait" paperSize="9" scale="81" r:id="rId1"/>
  <headerFooter alignWithMargins="0">
    <oddHeader>&amp;L 11. melléklet az 1/2015.(I.30.) önkormányzati rendelethez</oddHeader>
  </headerFooter>
  <rowBreaks count="1" manualBreakCount="1">
    <brk id="67" min="1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0"/>
  <sheetViews>
    <sheetView zoomScaleSheetLayoutView="100" workbookViewId="0" topLeftCell="A1">
      <selection activeCell="A14" sqref="A14"/>
    </sheetView>
  </sheetViews>
  <sheetFormatPr defaultColWidth="9.00390625" defaultRowHeight="12.75"/>
  <cols>
    <col min="1" max="1" width="82.00390625" style="45" customWidth="1"/>
    <col min="2" max="2" width="12.25390625" style="25" customWidth="1"/>
    <col min="3" max="3" width="9.125" style="24" customWidth="1"/>
    <col min="4" max="4" width="9.125" style="53" customWidth="1"/>
    <col min="5" max="5" width="9.125" style="25" customWidth="1"/>
    <col min="6" max="16384" width="9.125" style="24" customWidth="1"/>
  </cols>
  <sheetData>
    <row r="1" spans="1:2" ht="12.75">
      <c r="A1" s="50"/>
      <c r="B1" s="38"/>
    </row>
    <row r="2" spans="1:2" ht="32.25" customHeight="1">
      <c r="A2" s="859" t="s">
        <v>32</v>
      </c>
      <c r="B2" s="859"/>
    </row>
    <row r="3" spans="1:2" ht="15.75">
      <c r="A3" s="856" t="s">
        <v>16</v>
      </c>
      <c r="B3" s="856"/>
    </row>
    <row r="4" spans="1:2" ht="13.5" thickBot="1">
      <c r="A4" s="51"/>
      <c r="B4" s="39"/>
    </row>
    <row r="5" spans="1:2" ht="12.75">
      <c r="A5" s="46" t="s">
        <v>921</v>
      </c>
      <c r="B5" s="32" t="s">
        <v>4</v>
      </c>
    </row>
    <row r="6" spans="1:2" ht="12.75">
      <c r="A6" s="29"/>
      <c r="B6" s="33"/>
    </row>
    <row r="7" spans="1:3" ht="12.75">
      <c r="A7" s="41" t="s">
        <v>158</v>
      </c>
      <c r="B7" s="34"/>
      <c r="C7" s="25"/>
    </row>
    <row r="8" spans="1:3" ht="12.75">
      <c r="A8" s="29"/>
      <c r="B8" s="33"/>
      <c r="C8" s="25"/>
    </row>
    <row r="9" spans="1:5" s="40" customFormat="1" ht="12.75">
      <c r="A9" s="41" t="s">
        <v>359</v>
      </c>
      <c r="B9" s="34">
        <f>SUM(B10:B17)</f>
        <v>169578</v>
      </c>
      <c r="C9" s="44"/>
      <c r="D9" s="54"/>
      <c r="E9" s="44"/>
    </row>
    <row r="10" spans="1:3" ht="12.75">
      <c r="A10" s="29" t="s">
        <v>574</v>
      </c>
      <c r="B10" s="33">
        <v>12248</v>
      </c>
      <c r="C10" s="27"/>
    </row>
    <row r="11" spans="1:3" ht="12.75">
      <c r="A11" s="29" t="s">
        <v>363</v>
      </c>
      <c r="B11" s="33">
        <v>8000</v>
      </c>
      <c r="C11" s="27"/>
    </row>
    <row r="12" spans="1:3" ht="12.75">
      <c r="A12" s="29" t="s">
        <v>694</v>
      </c>
      <c r="B12" s="33">
        <v>103000</v>
      </c>
      <c r="C12" s="27"/>
    </row>
    <row r="13" spans="1:3" ht="12.75">
      <c r="A13" s="29" t="s">
        <v>366</v>
      </c>
      <c r="B13" s="33">
        <v>20500</v>
      </c>
      <c r="C13" s="27"/>
    </row>
    <row r="14" spans="1:3" ht="12.75">
      <c r="A14" s="29" t="s">
        <v>379</v>
      </c>
      <c r="B14" s="33">
        <v>6572</v>
      </c>
      <c r="C14" s="27"/>
    </row>
    <row r="15" spans="1:3" ht="12.75">
      <c r="A15" s="29" t="s">
        <v>373</v>
      </c>
      <c r="B15" s="33">
        <v>975</v>
      </c>
      <c r="C15" s="27"/>
    </row>
    <row r="16" spans="1:3" ht="12.75">
      <c r="A16" s="29" t="s">
        <v>21</v>
      </c>
      <c r="B16" s="33">
        <v>18283</v>
      </c>
      <c r="C16" s="27"/>
    </row>
    <row r="17" spans="1:3" ht="12.75">
      <c r="A17" s="29"/>
      <c r="B17" s="33"/>
      <c r="C17" s="27"/>
    </row>
    <row r="18" spans="1:5" s="40" customFormat="1" ht="12.75">
      <c r="A18" s="41" t="s">
        <v>360</v>
      </c>
      <c r="B18" s="34">
        <f>SUM(B19:B20)</f>
        <v>2700</v>
      </c>
      <c r="C18" s="44"/>
      <c r="D18" s="54"/>
      <c r="E18" s="44"/>
    </row>
    <row r="19" spans="1:3" ht="12.75">
      <c r="A19" s="29" t="s">
        <v>365</v>
      </c>
      <c r="B19" s="33">
        <v>2700</v>
      </c>
      <c r="C19" s="27"/>
    </row>
    <row r="20" spans="1:3" ht="12.75">
      <c r="A20" s="29"/>
      <c r="B20" s="33"/>
      <c r="C20" s="27"/>
    </row>
    <row r="21" spans="1:5" s="62" customFormat="1" ht="13.5">
      <c r="A21" s="58" t="s">
        <v>361</v>
      </c>
      <c r="B21" s="59">
        <f>SUM(B9,B18)</f>
        <v>172278</v>
      </c>
      <c r="C21" s="60"/>
      <c r="D21" s="61"/>
      <c r="E21" s="60"/>
    </row>
    <row r="22" spans="1:3" ht="12.75">
      <c r="A22" s="29"/>
      <c r="B22" s="33"/>
      <c r="C22" s="27"/>
    </row>
    <row r="23" spans="1:3" ht="12.75">
      <c r="A23" s="41" t="s">
        <v>357</v>
      </c>
      <c r="B23" s="34">
        <f>SUM(B24:B24)</f>
        <v>0</v>
      </c>
      <c r="C23" s="25"/>
    </row>
    <row r="24" spans="1:3" ht="12.75">
      <c r="A24" s="29"/>
      <c r="B24" s="33"/>
      <c r="C24" s="27"/>
    </row>
    <row r="25" spans="1:5" s="40" customFormat="1" ht="12.75">
      <c r="A25" s="41" t="s">
        <v>343</v>
      </c>
      <c r="B25" s="34">
        <f>SUM(B26:B30)</f>
        <v>107209</v>
      </c>
      <c r="C25" s="44"/>
      <c r="D25" s="54"/>
      <c r="E25" s="44"/>
    </row>
    <row r="26" spans="1:5" s="40" customFormat="1" ht="12.75">
      <c r="A26" s="29" t="s">
        <v>249</v>
      </c>
      <c r="B26" s="33">
        <v>72489</v>
      </c>
      <c r="C26" s="44"/>
      <c r="D26" s="54"/>
      <c r="E26" s="44"/>
    </row>
    <row r="27" spans="1:5" s="40" customFormat="1" ht="12.75">
      <c r="A27" s="29" t="s">
        <v>376</v>
      </c>
      <c r="B27" s="33">
        <v>2000</v>
      </c>
      <c r="C27" s="44"/>
      <c r="D27" s="54"/>
      <c r="E27" s="44"/>
    </row>
    <row r="28" spans="1:5" s="40" customFormat="1" ht="25.5">
      <c r="A28" s="29" t="s">
        <v>696</v>
      </c>
      <c r="B28" s="33">
        <v>21720</v>
      </c>
      <c r="C28" s="44"/>
      <c r="D28" s="54"/>
      <c r="E28" s="44"/>
    </row>
    <row r="29" spans="1:5" s="40" customFormat="1" ht="12.75">
      <c r="A29" s="29" t="s">
        <v>769</v>
      </c>
      <c r="B29" s="33">
        <v>11000</v>
      </c>
      <c r="C29" s="44"/>
      <c r="D29" s="54"/>
      <c r="E29" s="44"/>
    </row>
    <row r="30" spans="1:3" ht="12.75">
      <c r="A30" s="29"/>
      <c r="B30" s="33"/>
      <c r="C30" s="27"/>
    </row>
    <row r="31" spans="1:5" s="40" customFormat="1" ht="12.75">
      <c r="A31" s="41" t="s">
        <v>592</v>
      </c>
      <c r="B31" s="34">
        <v>0</v>
      </c>
      <c r="C31" s="44"/>
      <c r="D31" s="54"/>
      <c r="E31" s="44"/>
    </row>
    <row r="32" spans="1:3" ht="12.75">
      <c r="A32" s="29"/>
      <c r="B32" s="33"/>
      <c r="C32" s="27"/>
    </row>
    <row r="33" spans="1:5" s="62" customFormat="1" ht="13.5">
      <c r="A33" s="58" t="s">
        <v>695</v>
      </c>
      <c r="B33" s="59">
        <f>SUM(B25,B23,B31)</f>
        <v>107209</v>
      </c>
      <c r="C33" s="60"/>
      <c r="D33" s="61"/>
      <c r="E33" s="60"/>
    </row>
    <row r="34" spans="1:3" ht="12.75">
      <c r="A34" s="29"/>
      <c r="B34" s="33"/>
      <c r="C34" s="27"/>
    </row>
    <row r="35" spans="1:3" ht="12.75">
      <c r="A35" s="29"/>
      <c r="B35" s="33"/>
      <c r="C35" s="27"/>
    </row>
    <row r="36" spans="1:5" s="40" customFormat="1" ht="12.75">
      <c r="A36" s="41" t="s">
        <v>358</v>
      </c>
      <c r="B36" s="34">
        <f>SUM(B37:B52)</f>
        <v>1588094</v>
      </c>
      <c r="C36" s="44"/>
      <c r="D36" s="54"/>
      <c r="E36" s="44"/>
    </row>
    <row r="37" spans="1:5" s="40" customFormat="1" ht="12.75">
      <c r="A37" s="29" t="s">
        <v>7</v>
      </c>
      <c r="B37" s="33">
        <v>41138</v>
      </c>
      <c r="C37" s="44"/>
      <c r="D37" s="54"/>
      <c r="E37" s="44"/>
    </row>
    <row r="38" spans="1:5" s="40" customFormat="1" ht="12.75">
      <c r="A38" s="29" t="s">
        <v>701</v>
      </c>
      <c r="B38" s="33">
        <v>40430</v>
      </c>
      <c r="C38" s="44"/>
      <c r="D38" s="54"/>
      <c r="E38" s="44"/>
    </row>
    <row r="39" spans="1:5" s="40" customFormat="1" ht="12.75">
      <c r="A39" s="29" t="s">
        <v>19</v>
      </c>
      <c r="B39" s="33">
        <v>622234</v>
      </c>
      <c r="C39" s="44"/>
      <c r="D39" s="54"/>
      <c r="E39" s="44"/>
    </row>
    <row r="40" spans="1:5" s="40" customFormat="1" ht="12.75" customHeight="1">
      <c r="A40" s="29" t="s">
        <v>703</v>
      </c>
      <c r="B40" s="33">
        <v>108756</v>
      </c>
      <c r="C40" s="44"/>
      <c r="D40" s="54"/>
      <c r="E40" s="44"/>
    </row>
    <row r="41" spans="1:5" s="40" customFormat="1" ht="25.5" customHeight="1">
      <c r="A41" s="29" t="s">
        <v>8</v>
      </c>
      <c r="B41" s="33">
        <v>27961</v>
      </c>
      <c r="C41" s="44"/>
      <c r="D41" s="54"/>
      <c r="E41" s="44"/>
    </row>
    <row r="42" spans="1:5" s="40" customFormat="1" ht="25.5" customHeight="1">
      <c r="A42" s="29" t="s">
        <v>702</v>
      </c>
      <c r="B42" s="33">
        <v>6498</v>
      </c>
      <c r="C42" s="44"/>
      <c r="D42" s="54"/>
      <c r="E42" s="44"/>
    </row>
    <row r="43" spans="1:5" s="40" customFormat="1" ht="12.75">
      <c r="A43" s="29" t="s">
        <v>10</v>
      </c>
      <c r="B43" s="33">
        <v>64612</v>
      </c>
      <c r="C43" s="44"/>
      <c r="D43" s="54"/>
      <c r="E43" s="44"/>
    </row>
    <row r="44" spans="1:5" s="40" customFormat="1" ht="12.75">
      <c r="A44" s="29" t="s">
        <v>76</v>
      </c>
      <c r="B44" s="33">
        <v>21960</v>
      </c>
      <c r="C44" s="44"/>
      <c r="D44" s="54"/>
      <c r="E44" s="44"/>
    </row>
    <row r="45" spans="1:5" s="40" customFormat="1" ht="12.75">
      <c r="A45" s="29" t="s">
        <v>9</v>
      </c>
      <c r="B45" s="33">
        <v>90625</v>
      </c>
      <c r="C45" s="44"/>
      <c r="D45" s="54"/>
      <c r="E45" s="44"/>
    </row>
    <row r="46" spans="1:5" s="40" customFormat="1" ht="25.5">
      <c r="A46" s="29" t="s">
        <v>683</v>
      </c>
      <c r="B46" s="33">
        <v>17987</v>
      </c>
      <c r="C46" s="44"/>
      <c r="D46" s="54"/>
      <c r="E46" s="44"/>
    </row>
    <row r="47" spans="1:5" s="40" customFormat="1" ht="12.75">
      <c r="A47" s="29" t="s">
        <v>78</v>
      </c>
      <c r="B47" s="33">
        <v>35494</v>
      </c>
      <c r="C47" s="44"/>
      <c r="D47" s="54"/>
      <c r="E47" s="44"/>
    </row>
    <row r="48" spans="1:5" s="40" customFormat="1" ht="12.75">
      <c r="A48" s="29" t="s">
        <v>22</v>
      </c>
      <c r="B48" s="33">
        <v>12000</v>
      </c>
      <c r="C48" s="44"/>
      <c r="D48" s="54"/>
      <c r="E48" s="44"/>
    </row>
    <row r="49" spans="1:5" s="40" customFormat="1" ht="12.75">
      <c r="A49" s="29" t="s">
        <v>145</v>
      </c>
      <c r="B49" s="33">
        <v>267151</v>
      </c>
      <c r="C49" s="44"/>
      <c r="D49" s="54"/>
      <c r="E49" s="44"/>
    </row>
    <row r="50" spans="1:5" s="40" customFormat="1" ht="12.75">
      <c r="A50" s="29" t="s">
        <v>146</v>
      </c>
      <c r="B50" s="33">
        <v>225766</v>
      </c>
      <c r="C50" s="44"/>
      <c r="D50" s="54"/>
      <c r="E50" s="44"/>
    </row>
    <row r="51" spans="1:5" s="40" customFormat="1" ht="12.75">
      <c r="A51" s="29" t="s">
        <v>700</v>
      </c>
      <c r="B51" s="33">
        <v>2900</v>
      </c>
      <c r="C51" s="44"/>
      <c r="D51" s="54"/>
      <c r="E51" s="44"/>
    </row>
    <row r="52" spans="1:5" s="40" customFormat="1" ht="13.5" thickBot="1">
      <c r="A52" s="191" t="s">
        <v>154</v>
      </c>
      <c r="B52" s="192">
        <v>2582</v>
      </c>
      <c r="C52" s="44"/>
      <c r="D52" s="54"/>
      <c r="E52" s="44"/>
    </row>
    <row r="53" spans="1:3" ht="12.75">
      <c r="A53" s="303"/>
      <c r="B53" s="304"/>
      <c r="C53" s="27"/>
    </row>
    <row r="54" spans="1:3" ht="12.75">
      <c r="A54" s="41" t="s">
        <v>685</v>
      </c>
      <c r="B54" s="34">
        <v>0</v>
      </c>
      <c r="C54" s="27"/>
    </row>
    <row r="55" spans="1:3" ht="12.75">
      <c r="A55" s="29"/>
      <c r="B55" s="33"/>
      <c r="C55" s="27"/>
    </row>
    <row r="56" spans="1:5" s="40" customFormat="1" ht="12" customHeight="1">
      <c r="A56" s="41" t="s">
        <v>353</v>
      </c>
      <c r="B56" s="34">
        <f>SUM(B57:B57)</f>
        <v>600</v>
      </c>
      <c r="C56" s="44"/>
      <c r="D56" s="54"/>
      <c r="E56" s="44"/>
    </row>
    <row r="57" spans="1:3" ht="25.5">
      <c r="A57" s="29" t="s">
        <v>364</v>
      </c>
      <c r="B57" s="33">
        <v>600</v>
      </c>
      <c r="C57" s="27"/>
    </row>
    <row r="58" spans="1:3" ht="12.75">
      <c r="A58" s="29"/>
      <c r="B58" s="33"/>
      <c r="C58" s="27"/>
    </row>
    <row r="59" spans="1:5" s="62" customFormat="1" ht="13.5">
      <c r="A59" s="58" t="s">
        <v>362</v>
      </c>
      <c r="B59" s="59">
        <f>SUM(B36,B56,B54)</f>
        <v>1588694</v>
      </c>
      <c r="C59" s="60"/>
      <c r="D59" s="61"/>
      <c r="E59" s="60"/>
    </row>
    <row r="60" spans="1:5" s="62" customFormat="1" ht="13.5">
      <c r="A60" s="58"/>
      <c r="B60" s="59"/>
      <c r="C60" s="60"/>
      <c r="D60" s="61"/>
      <c r="E60" s="60"/>
    </row>
    <row r="61" spans="1:3" ht="12.75">
      <c r="A61" s="29"/>
      <c r="B61" s="33"/>
      <c r="C61" s="27"/>
    </row>
    <row r="62" spans="1:5" s="40" customFormat="1" ht="12.75">
      <c r="A62" s="41" t="s">
        <v>356</v>
      </c>
      <c r="B62" s="34">
        <f>SUM(B63:B63)</f>
        <v>0</v>
      </c>
      <c r="C62" s="44"/>
      <c r="D62" s="54"/>
      <c r="E62" s="44"/>
    </row>
    <row r="63" spans="1:3" ht="12.75">
      <c r="A63" s="29"/>
      <c r="B63" s="33"/>
      <c r="C63" s="27"/>
    </row>
    <row r="64" spans="1:5" s="40" customFormat="1" ht="12.75">
      <c r="A64" s="41" t="s">
        <v>354</v>
      </c>
      <c r="B64" s="34">
        <f>SUM(B65:B66)</f>
        <v>1300</v>
      </c>
      <c r="C64" s="44"/>
      <c r="D64" s="54"/>
      <c r="E64" s="44"/>
    </row>
    <row r="65" spans="1:3" ht="12.75">
      <c r="A65" s="29" t="s">
        <v>693</v>
      </c>
      <c r="B65" s="33">
        <v>1300</v>
      </c>
      <c r="C65" s="27"/>
    </row>
    <row r="66" spans="1:3" ht="12.75">
      <c r="A66" s="29"/>
      <c r="B66" s="33"/>
      <c r="C66" s="27"/>
    </row>
    <row r="67" spans="1:5" s="40" customFormat="1" ht="12.75">
      <c r="A67" s="41" t="s">
        <v>697</v>
      </c>
      <c r="B67" s="34">
        <f>SUM(B68:B69)</f>
        <v>28075</v>
      </c>
      <c r="C67" s="44"/>
      <c r="D67" s="54"/>
      <c r="E67" s="44"/>
    </row>
    <row r="68" spans="1:3" ht="12.75">
      <c r="A68" s="29" t="s">
        <v>698</v>
      </c>
      <c r="B68" s="33">
        <v>27075</v>
      </c>
      <c r="C68" s="27"/>
    </row>
    <row r="69" spans="1:3" ht="12.75">
      <c r="A69" s="29" t="s">
        <v>699</v>
      </c>
      <c r="B69" s="33">
        <v>1000</v>
      </c>
      <c r="C69" s="27"/>
    </row>
    <row r="70" spans="1:3" ht="12.75">
      <c r="A70" s="29"/>
      <c r="B70" s="33"/>
      <c r="C70" s="27"/>
    </row>
    <row r="71" spans="1:5" s="62" customFormat="1" ht="13.5">
      <c r="A71" s="58" t="s">
        <v>355</v>
      </c>
      <c r="B71" s="59">
        <f>SUM(B62,B64,B67)</f>
        <v>29375</v>
      </c>
      <c r="C71" s="60"/>
      <c r="D71" s="61"/>
      <c r="E71" s="60"/>
    </row>
    <row r="72" spans="1:3" ht="12.75">
      <c r="A72" s="29"/>
      <c r="B72" s="33"/>
      <c r="C72" s="25"/>
    </row>
    <row r="73" spans="1:5" s="30" customFormat="1" ht="12.75">
      <c r="A73" s="29"/>
      <c r="B73" s="33"/>
      <c r="C73" s="25"/>
      <c r="D73" s="56"/>
      <c r="E73" s="68"/>
    </row>
    <row r="74" spans="1:5" s="40" customFormat="1" ht="26.25" thickBot="1">
      <c r="A74" s="189" t="s">
        <v>374</v>
      </c>
      <c r="B74" s="190">
        <f>SUM(B21,B33,B59,B71)</f>
        <v>1897556</v>
      </c>
      <c r="C74" s="44"/>
      <c r="D74" s="54"/>
      <c r="E74" s="44"/>
    </row>
    <row r="75" spans="1:5" s="188" customFormat="1" ht="37.5" customHeight="1" thickBot="1">
      <c r="A75" s="385"/>
      <c r="B75" s="386"/>
      <c r="C75" s="43"/>
      <c r="D75" s="186"/>
      <c r="E75" s="187"/>
    </row>
    <row r="76" spans="1:3" ht="12.75">
      <c r="A76" s="46" t="s">
        <v>178</v>
      </c>
      <c r="B76" s="32" t="s">
        <v>4</v>
      </c>
      <c r="C76" s="25"/>
    </row>
    <row r="77" spans="1:3" ht="12.75">
      <c r="A77" s="29"/>
      <c r="B77" s="33"/>
      <c r="C77" s="25"/>
    </row>
    <row r="78" spans="1:5" s="67" customFormat="1" ht="12.75">
      <c r="A78" s="63" t="s">
        <v>937</v>
      </c>
      <c r="B78" s="64">
        <f>SUM(B80,B86,B83)</f>
        <v>15925</v>
      </c>
      <c r="C78" s="65"/>
      <c r="D78" s="66"/>
      <c r="E78" s="65"/>
    </row>
    <row r="79" spans="1:3" ht="12.75">
      <c r="A79" s="63"/>
      <c r="B79" s="33"/>
      <c r="C79" s="25"/>
    </row>
    <row r="80" spans="1:2" ht="12.75">
      <c r="A80" s="41" t="s">
        <v>359</v>
      </c>
      <c r="B80" s="34">
        <f>SUM(B81:B81)</f>
        <v>0</v>
      </c>
    </row>
    <row r="81" spans="1:2" ht="12.75">
      <c r="A81" s="29"/>
      <c r="B81" s="33"/>
    </row>
    <row r="82" spans="1:2" ht="12.75">
      <c r="A82" s="29"/>
      <c r="B82" s="33"/>
    </row>
    <row r="83" spans="1:2" ht="12.75">
      <c r="A83" s="41" t="s">
        <v>358</v>
      </c>
      <c r="B83" s="34">
        <f>SUM(B84)</f>
        <v>14935</v>
      </c>
    </row>
    <row r="84" spans="1:2" ht="25.5">
      <c r="A84" s="29" t="s">
        <v>471</v>
      </c>
      <c r="B84" s="33">
        <v>14935</v>
      </c>
    </row>
    <row r="85" spans="1:2" ht="12.75">
      <c r="A85" s="29"/>
      <c r="B85" s="33"/>
    </row>
    <row r="86" spans="1:2" ht="12.75">
      <c r="A86" s="41" t="s">
        <v>354</v>
      </c>
      <c r="B86" s="34">
        <f>SUM(B87:B89)</f>
        <v>990</v>
      </c>
    </row>
    <row r="87" spans="1:2" ht="12.75">
      <c r="A87" s="29" t="s">
        <v>377</v>
      </c>
      <c r="B87" s="33">
        <v>800</v>
      </c>
    </row>
    <row r="88" spans="1:2" ht="12.75">
      <c r="A88" s="29" t="s">
        <v>378</v>
      </c>
      <c r="B88" s="33">
        <v>190</v>
      </c>
    </row>
    <row r="89" spans="1:2" ht="12.75">
      <c r="A89" s="29"/>
      <c r="B89" s="33"/>
    </row>
    <row r="90" spans="1:5" s="67" customFormat="1" ht="12.75">
      <c r="A90" s="63" t="s">
        <v>941</v>
      </c>
      <c r="B90" s="64">
        <f>SUM(B92)</f>
        <v>7545</v>
      </c>
      <c r="D90" s="66"/>
      <c r="E90" s="65"/>
    </row>
    <row r="91" spans="1:2" ht="12.75">
      <c r="A91" s="63"/>
      <c r="B91" s="33"/>
    </row>
    <row r="92" spans="1:2" ht="12.75">
      <c r="A92" s="41" t="s">
        <v>359</v>
      </c>
      <c r="B92" s="34">
        <f>SUM(B93)</f>
        <v>7545</v>
      </c>
    </row>
    <row r="93" spans="1:2" ht="12.75">
      <c r="A93" s="29" t="s">
        <v>103</v>
      </c>
      <c r="B93" s="33">
        <v>7545</v>
      </c>
    </row>
    <row r="94" spans="1:2" ht="12.75">
      <c r="A94" s="29"/>
      <c r="B94" s="33"/>
    </row>
    <row r="95" spans="1:2" ht="12.75">
      <c r="A95" s="63" t="s">
        <v>939</v>
      </c>
      <c r="B95" s="64">
        <f>SUM(B97)</f>
        <v>9289</v>
      </c>
    </row>
    <row r="96" spans="1:2" ht="12.75">
      <c r="A96" s="63"/>
      <c r="B96" s="33"/>
    </row>
    <row r="97" spans="1:2" ht="12.75">
      <c r="A97" s="41" t="s">
        <v>359</v>
      </c>
      <c r="B97" s="34">
        <f>SUM(B98)</f>
        <v>9289</v>
      </c>
    </row>
    <row r="98" spans="1:2" ht="12.75">
      <c r="A98" s="29" t="s">
        <v>104</v>
      </c>
      <c r="B98" s="33">
        <v>9289</v>
      </c>
    </row>
    <row r="99" spans="1:2" ht="12.75">
      <c r="A99" s="29"/>
      <c r="B99" s="33"/>
    </row>
    <row r="100" spans="1:5" s="67" customFormat="1" ht="12.75">
      <c r="A100" s="63" t="s">
        <v>943</v>
      </c>
      <c r="B100" s="64">
        <f>SUM(B102)</f>
        <v>3329</v>
      </c>
      <c r="D100" s="66"/>
      <c r="E100" s="65"/>
    </row>
    <row r="101" spans="1:2" ht="12.75">
      <c r="A101" s="63"/>
      <c r="B101" s="33"/>
    </row>
    <row r="102" spans="1:5" s="40" customFormat="1" ht="12.75">
      <c r="A102" s="41" t="s">
        <v>359</v>
      </c>
      <c r="B102" s="34">
        <f>SUM(B103)</f>
        <v>3329</v>
      </c>
      <c r="D102" s="54"/>
      <c r="E102" s="44"/>
    </row>
    <row r="103" spans="1:2" ht="12.75">
      <c r="A103" s="29" t="s">
        <v>105</v>
      </c>
      <c r="B103" s="33">
        <v>3329</v>
      </c>
    </row>
    <row r="104" spans="1:2" ht="12.75">
      <c r="A104" s="29"/>
      <c r="B104" s="33"/>
    </row>
    <row r="105" spans="1:2" ht="12.75">
      <c r="A105" s="29"/>
      <c r="B105" s="33"/>
    </row>
    <row r="106" spans="1:5" s="62" customFormat="1" ht="13.5">
      <c r="A106" s="58" t="s">
        <v>361</v>
      </c>
      <c r="B106" s="59">
        <f>SUM(B80,B92,B97,B102)</f>
        <v>20163</v>
      </c>
      <c r="D106" s="61"/>
      <c r="E106" s="60"/>
    </row>
    <row r="107" spans="1:2" ht="12.75">
      <c r="A107" s="29"/>
      <c r="B107" s="33"/>
    </row>
    <row r="108" spans="1:5" s="62" customFormat="1" ht="13.5">
      <c r="A108" s="58" t="s">
        <v>989</v>
      </c>
      <c r="B108" s="59">
        <f>SUM(B86,B83)</f>
        <v>15925</v>
      </c>
      <c r="D108" s="61"/>
      <c r="E108" s="60"/>
    </row>
    <row r="109" spans="1:2" ht="12.75">
      <c r="A109" s="29"/>
      <c r="B109" s="34"/>
    </row>
    <row r="110" spans="1:2" ht="33.75" customHeight="1" thickBot="1">
      <c r="A110" s="189" t="s">
        <v>375</v>
      </c>
      <c r="B110" s="190">
        <f>SUM(B106,B108)</f>
        <v>36088</v>
      </c>
    </row>
  </sheetData>
  <sheetProtection/>
  <mergeCells count="2">
    <mergeCell ref="A2:B2"/>
    <mergeCell ref="A3:B3"/>
  </mergeCells>
  <printOptions horizontalCentered="1"/>
  <pageMargins left="0.4724409448818898" right="0.2362204724409449" top="0.7480314960629921" bottom="0.7480314960629921" header="0.5118110236220472" footer="0.5118110236220472"/>
  <pageSetup horizontalDpi="600" verticalDpi="600" orientation="portrait" paperSize="9" scale="83" r:id="rId1"/>
  <headerFooter alignWithMargins="0">
    <oddHeader>&amp;L 12. melléklet az 1/2015.(I.30.) önkormányzati rendelethez</oddHeader>
  </headerFooter>
  <rowBreaks count="1" manualBreakCount="1">
    <brk id="52" max="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1" sqref="A11"/>
    </sheetView>
  </sheetViews>
  <sheetFormatPr defaultColWidth="9.00390625" defaultRowHeight="12.75"/>
  <cols>
    <col min="1" max="1" width="46.875" style="158" customWidth="1"/>
    <col min="2" max="2" width="16.75390625" style="158" customWidth="1"/>
    <col min="3" max="16384" width="9.125" style="158" customWidth="1"/>
  </cols>
  <sheetData>
    <row r="1" spans="1:2" ht="15" customHeight="1">
      <c r="A1" s="860" t="s">
        <v>684</v>
      </c>
      <c r="B1" s="860"/>
    </row>
    <row r="2" spans="1:2" ht="14.25" customHeight="1" thickBot="1">
      <c r="A2" s="159"/>
      <c r="B2" s="160"/>
    </row>
    <row r="3" spans="1:2" ht="22.5" customHeight="1">
      <c r="A3" s="861" t="s">
        <v>686</v>
      </c>
      <c r="B3" s="161" t="s">
        <v>687</v>
      </c>
    </row>
    <row r="4" spans="1:2" ht="15" customHeight="1" thickBot="1">
      <c r="A4" s="862"/>
      <c r="B4" s="162" t="s">
        <v>4</v>
      </c>
    </row>
    <row r="5" spans="1:2" ht="15" customHeight="1">
      <c r="A5" s="163" t="s">
        <v>742</v>
      </c>
      <c r="B5" s="164">
        <v>22</v>
      </c>
    </row>
    <row r="6" spans="1:2" ht="15" customHeight="1">
      <c r="A6" s="163" t="s">
        <v>743</v>
      </c>
      <c r="B6" s="164">
        <v>18.75</v>
      </c>
    </row>
    <row r="7" spans="1:2" ht="15" customHeight="1">
      <c r="A7" s="163" t="s">
        <v>744</v>
      </c>
      <c r="B7" s="164">
        <v>3.5</v>
      </c>
    </row>
    <row r="8" spans="1:2" s="502" customFormat="1" ht="15" customHeight="1">
      <c r="A8" s="193" t="s">
        <v>745</v>
      </c>
      <c r="B8" s="194">
        <f>SUM(B6:B7)</f>
        <v>22.25</v>
      </c>
    </row>
    <row r="9" spans="1:2" ht="15" customHeight="1">
      <c r="A9" s="163" t="s">
        <v>746</v>
      </c>
      <c r="B9" s="164">
        <v>23</v>
      </c>
    </row>
    <row r="10" spans="1:2" ht="15" customHeight="1">
      <c r="A10" s="163" t="s">
        <v>747</v>
      </c>
      <c r="B10" s="164">
        <v>17.5</v>
      </c>
    </row>
    <row r="11" spans="1:2" ht="15" customHeight="1">
      <c r="A11" s="163" t="s">
        <v>748</v>
      </c>
      <c r="B11" s="164">
        <v>17</v>
      </c>
    </row>
    <row r="12" spans="1:2" ht="15" customHeight="1">
      <c r="A12" s="163" t="s">
        <v>749</v>
      </c>
      <c r="B12" s="164">
        <v>7</v>
      </c>
    </row>
    <row r="13" spans="1:2" s="502" customFormat="1" ht="15" customHeight="1">
      <c r="A13" s="193" t="s">
        <v>750</v>
      </c>
      <c r="B13" s="194">
        <f>SUM(B11:B12)</f>
        <v>24</v>
      </c>
    </row>
    <row r="14" spans="1:2" s="502" customFormat="1" ht="15" customHeight="1">
      <c r="A14" s="193" t="s">
        <v>751</v>
      </c>
      <c r="B14" s="194">
        <f>SUM(B5,B8,B9,B10,B13)</f>
        <v>108.75</v>
      </c>
    </row>
    <row r="15" spans="1:2" ht="15" customHeight="1">
      <c r="A15" s="163" t="s">
        <v>692</v>
      </c>
      <c r="B15" s="164">
        <v>34</v>
      </c>
    </row>
    <row r="16" spans="1:2" ht="15.75" customHeight="1">
      <c r="A16" s="163" t="s">
        <v>796</v>
      </c>
      <c r="B16" s="164">
        <v>9.5</v>
      </c>
    </row>
    <row r="17" spans="1:2" ht="15" customHeight="1">
      <c r="A17" s="165" t="s">
        <v>805</v>
      </c>
      <c r="B17" s="166">
        <v>20.5</v>
      </c>
    </row>
    <row r="18" spans="1:2" ht="15" customHeight="1">
      <c r="A18" s="163" t="s">
        <v>797</v>
      </c>
      <c r="B18" s="164">
        <v>8</v>
      </c>
    </row>
    <row r="19" spans="1:2" s="184" customFormat="1" ht="15" customHeight="1">
      <c r="A19" s="167" t="s">
        <v>464</v>
      </c>
      <c r="B19" s="168">
        <f>SUM(B14,B15,B16,B17,B18)</f>
        <v>180.75</v>
      </c>
    </row>
    <row r="20" spans="1:2" s="184" customFormat="1" ht="15" customHeight="1">
      <c r="A20" s="506" t="s">
        <v>798</v>
      </c>
      <c r="B20" s="507">
        <v>40</v>
      </c>
    </row>
    <row r="21" spans="1:2" s="505" customFormat="1" ht="15" customHeight="1">
      <c r="A21" s="503" t="s">
        <v>799</v>
      </c>
      <c r="B21" s="504">
        <f>SUM(B19:B20)</f>
        <v>220.75</v>
      </c>
    </row>
    <row r="22" spans="1:2" ht="15" customHeight="1">
      <c r="A22" s="163"/>
      <c r="B22" s="164"/>
    </row>
    <row r="23" spans="1:2" ht="15" customHeight="1">
      <c r="A23" s="169" t="s">
        <v>12</v>
      </c>
      <c r="B23" s="164"/>
    </row>
    <row r="24" spans="1:2" ht="15" customHeight="1">
      <c r="A24" s="171" t="s">
        <v>800</v>
      </c>
      <c r="B24" s="185">
        <v>78</v>
      </c>
    </row>
    <row r="25" spans="1:2" ht="15" customHeight="1">
      <c r="A25" s="348" t="s">
        <v>321</v>
      </c>
      <c r="B25" s="166">
        <v>5</v>
      </c>
    </row>
    <row r="26" spans="1:2" ht="15" customHeight="1">
      <c r="A26" s="171" t="s">
        <v>320</v>
      </c>
      <c r="B26" s="166">
        <v>3</v>
      </c>
    </row>
    <row r="27" spans="1:2" ht="15" customHeight="1">
      <c r="A27" s="171" t="s">
        <v>801</v>
      </c>
      <c r="B27" s="166">
        <v>6</v>
      </c>
    </row>
    <row r="28" spans="1:2" ht="15" customHeight="1">
      <c r="A28" s="169" t="s">
        <v>322</v>
      </c>
      <c r="B28" s="173">
        <f>SUM(B24:B27)</f>
        <v>92</v>
      </c>
    </row>
    <row r="29" spans="1:2" ht="15" customHeight="1">
      <c r="A29" s="169"/>
      <c r="B29" s="172"/>
    </row>
    <row r="30" spans="1:2" ht="15" customHeight="1">
      <c r="A30" s="169" t="s">
        <v>323</v>
      </c>
      <c r="B30" s="170">
        <v>2</v>
      </c>
    </row>
    <row r="31" spans="1:2" ht="15" customHeight="1" thickBot="1">
      <c r="A31" s="174"/>
      <c r="B31" s="172"/>
    </row>
    <row r="32" spans="1:2" ht="15" customHeight="1" thickBot="1">
      <c r="A32" s="175" t="s">
        <v>437</v>
      </c>
      <c r="B32" s="176">
        <f>SUM(B21+B28+B30)</f>
        <v>314.75</v>
      </c>
    </row>
    <row r="33" spans="1:2" ht="18.75">
      <c r="A33" s="177"/>
      <c r="B33" s="178"/>
    </row>
    <row r="34" ht="15.75">
      <c r="A34" s="179"/>
    </row>
    <row r="35" spans="1:2" ht="12.75">
      <c r="A35" s="863" t="s">
        <v>802</v>
      </c>
      <c r="B35" s="863"/>
    </row>
    <row r="36" ht="13.5" thickBot="1"/>
    <row r="37" spans="1:2" ht="12.75">
      <c r="A37" s="864" t="s">
        <v>921</v>
      </c>
      <c r="B37" s="180" t="s">
        <v>803</v>
      </c>
    </row>
    <row r="38" spans="1:2" ht="13.5" thickBot="1">
      <c r="A38" s="865"/>
      <c r="B38" s="162" t="s">
        <v>4</v>
      </c>
    </row>
    <row r="39" spans="1:2" ht="13.5" thickBot="1">
      <c r="A39" s="220" t="s">
        <v>804</v>
      </c>
      <c r="B39" s="181">
        <v>170</v>
      </c>
    </row>
    <row r="40" spans="1:2" s="184" customFormat="1" ht="13.5" thickBot="1">
      <c r="A40" s="182" t="s">
        <v>157</v>
      </c>
      <c r="B40" s="183">
        <f>SUM(B39:B39)</f>
        <v>170</v>
      </c>
    </row>
    <row r="43" ht="25.5" customHeight="1"/>
  </sheetData>
  <sheetProtection/>
  <mergeCells count="4">
    <mergeCell ref="A1:B1"/>
    <mergeCell ref="A3:A4"/>
    <mergeCell ref="A35:B35"/>
    <mergeCell ref="A37:A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&amp;L13. melléklet az 1/2015.(I.30.)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C16" sqref="C16"/>
    </sheetView>
  </sheetViews>
  <sheetFormatPr defaultColWidth="11.625" defaultRowHeight="14.25" customHeight="1"/>
  <cols>
    <col min="1" max="1" width="10.75390625" style="156" customWidth="1"/>
    <col min="2" max="5" width="16.875" style="156" customWidth="1"/>
  </cols>
  <sheetData>
    <row r="1" spans="1:5" ht="14.25" customHeight="1">
      <c r="A1" s="867" t="s">
        <v>444</v>
      </c>
      <c r="B1" s="867"/>
      <c r="C1" s="867"/>
      <c r="D1" s="867"/>
      <c r="E1" s="867"/>
    </row>
    <row r="2" spans="1:5" ht="14.25" customHeight="1">
      <c r="A2" s="148"/>
      <c r="B2" s="148"/>
      <c r="C2" s="148"/>
      <c r="D2" s="148"/>
      <c r="E2" s="148"/>
    </row>
    <row r="3" spans="1:5" ht="14.25" customHeight="1">
      <c r="A3" s="868" t="s">
        <v>753</v>
      </c>
      <c r="B3" s="868"/>
      <c r="C3" s="868"/>
      <c r="D3" s="868"/>
      <c r="E3" s="868"/>
    </row>
    <row r="4" spans="1:5" ht="14.25" customHeight="1">
      <c r="A4" s="868"/>
      <c r="B4" s="868"/>
      <c r="C4" s="868"/>
      <c r="D4" s="868"/>
      <c r="E4" s="868"/>
    </row>
    <row r="5" spans="1:5" ht="17.25" customHeight="1">
      <c r="A5" s="149"/>
      <c r="B5" s="149"/>
      <c r="C5" s="149"/>
      <c r="D5" s="149"/>
      <c r="E5" s="150"/>
    </row>
    <row r="6" spans="1:5" ht="43.5" customHeight="1" thickBot="1">
      <c r="A6" s="869" t="s">
        <v>921</v>
      </c>
      <c r="B6" s="869"/>
      <c r="C6" s="741" t="s">
        <v>754</v>
      </c>
      <c r="D6" s="741" t="s">
        <v>755</v>
      </c>
      <c r="E6" s="741" t="s">
        <v>756</v>
      </c>
    </row>
    <row r="7" spans="1:5" ht="14.25" customHeight="1">
      <c r="A7" s="866" t="s">
        <v>454</v>
      </c>
      <c r="B7" s="866"/>
      <c r="C7" s="155">
        <v>222222</v>
      </c>
      <c r="D7" s="155">
        <v>650000</v>
      </c>
      <c r="E7" s="742">
        <f aca="true" t="shared" si="0" ref="E7:E36">C7+D7</f>
        <v>872222</v>
      </c>
    </row>
    <row r="8" spans="1:5" ht="14.25" customHeight="1">
      <c r="A8" s="151"/>
      <c r="B8" s="151" t="s">
        <v>452</v>
      </c>
      <c r="C8" s="152">
        <v>0</v>
      </c>
      <c r="D8" s="152">
        <v>0</v>
      </c>
      <c r="E8" s="743">
        <f t="shared" si="0"/>
        <v>0</v>
      </c>
    </row>
    <row r="9" spans="1:5" ht="14.25" customHeight="1" thickBot="1">
      <c r="A9" s="744"/>
      <c r="B9" s="153" t="s">
        <v>453</v>
      </c>
      <c r="C9" s="154">
        <v>13744</v>
      </c>
      <c r="D9" s="154">
        <v>11595</v>
      </c>
      <c r="E9" s="745">
        <f t="shared" si="0"/>
        <v>25339</v>
      </c>
    </row>
    <row r="10" spans="1:5" ht="14.25" customHeight="1">
      <c r="A10" s="866" t="s">
        <v>455</v>
      </c>
      <c r="B10" s="866"/>
      <c r="C10" s="155">
        <f>C7-C8</f>
        <v>222222</v>
      </c>
      <c r="D10" s="155">
        <f>D7-D8</f>
        <v>650000</v>
      </c>
      <c r="E10" s="742">
        <f t="shared" si="0"/>
        <v>872222</v>
      </c>
    </row>
    <row r="11" spans="1:5" ht="14.25" customHeight="1">
      <c r="A11" s="746"/>
      <c r="B11" s="151" t="s">
        <v>452</v>
      </c>
      <c r="C11" s="152">
        <v>111111</v>
      </c>
      <c r="D11" s="152">
        <v>0</v>
      </c>
      <c r="E11" s="743">
        <f t="shared" si="0"/>
        <v>111111</v>
      </c>
    </row>
    <row r="12" spans="1:5" ht="14.25" customHeight="1" thickBot="1">
      <c r="A12" s="744"/>
      <c r="B12" s="153" t="s">
        <v>453</v>
      </c>
      <c r="C12" s="154">
        <v>11188</v>
      </c>
      <c r="D12" s="154">
        <v>23063</v>
      </c>
      <c r="E12" s="745">
        <f t="shared" si="0"/>
        <v>34251</v>
      </c>
    </row>
    <row r="13" spans="1:5" ht="14.25" customHeight="1">
      <c r="A13" s="866" t="s">
        <v>456</v>
      </c>
      <c r="B13" s="866"/>
      <c r="C13" s="155">
        <f>C10-C11</f>
        <v>111111</v>
      </c>
      <c r="D13" s="155">
        <f>D10-D11</f>
        <v>650000</v>
      </c>
      <c r="E13" s="742">
        <f t="shared" si="0"/>
        <v>761111</v>
      </c>
    </row>
    <row r="14" spans="1:5" ht="14.25" customHeight="1">
      <c r="A14" s="746"/>
      <c r="B14" s="151" t="s">
        <v>452</v>
      </c>
      <c r="C14" s="152">
        <v>111111</v>
      </c>
      <c r="D14" s="152">
        <v>81250</v>
      </c>
      <c r="E14" s="743">
        <f t="shared" si="0"/>
        <v>192361</v>
      </c>
    </row>
    <row r="15" spans="1:5" ht="14.25" customHeight="1" thickBot="1">
      <c r="A15" s="744"/>
      <c r="B15" s="153" t="s">
        <v>453</v>
      </c>
      <c r="C15" s="154">
        <v>4278</v>
      </c>
      <c r="D15" s="154">
        <v>22275</v>
      </c>
      <c r="E15" s="745">
        <f t="shared" si="0"/>
        <v>26553</v>
      </c>
    </row>
    <row r="16" spans="1:5" ht="14.25" customHeight="1">
      <c r="A16" s="866" t="s">
        <v>457</v>
      </c>
      <c r="B16" s="866"/>
      <c r="C16" s="155"/>
      <c r="D16" s="155">
        <f>D13-D14</f>
        <v>568750</v>
      </c>
      <c r="E16" s="742">
        <f t="shared" si="0"/>
        <v>568750</v>
      </c>
    </row>
    <row r="17" spans="1:5" ht="14.25" customHeight="1">
      <c r="A17" s="746"/>
      <c r="B17" s="151" t="s">
        <v>452</v>
      </c>
      <c r="C17" s="152"/>
      <c r="D17" s="152">
        <v>81250</v>
      </c>
      <c r="E17" s="743">
        <f t="shared" si="0"/>
        <v>81250</v>
      </c>
    </row>
    <row r="18" spans="1:5" ht="14.25" customHeight="1" thickBot="1">
      <c r="A18" s="744"/>
      <c r="B18" s="153" t="s">
        <v>453</v>
      </c>
      <c r="C18" s="154"/>
      <c r="D18" s="154">
        <v>19400</v>
      </c>
      <c r="E18" s="745">
        <f t="shared" si="0"/>
        <v>19400</v>
      </c>
    </row>
    <row r="19" spans="1:5" ht="14.25" customHeight="1">
      <c r="A19" s="866" t="s">
        <v>458</v>
      </c>
      <c r="B19" s="866"/>
      <c r="C19" s="155"/>
      <c r="D19" s="155">
        <f>D16-D17</f>
        <v>487500</v>
      </c>
      <c r="E19" s="742">
        <f t="shared" si="0"/>
        <v>487500</v>
      </c>
    </row>
    <row r="20" spans="1:5" ht="14.25" customHeight="1">
      <c r="A20" s="746"/>
      <c r="B20" s="151" t="s">
        <v>452</v>
      </c>
      <c r="C20" s="152"/>
      <c r="D20" s="152">
        <v>81250</v>
      </c>
      <c r="E20" s="743">
        <f t="shared" si="0"/>
        <v>81250</v>
      </c>
    </row>
    <row r="21" spans="1:5" ht="14.25" customHeight="1" thickBot="1">
      <c r="A21" s="744"/>
      <c r="B21" s="153" t="s">
        <v>453</v>
      </c>
      <c r="C21" s="154"/>
      <c r="D21" s="154">
        <v>16525</v>
      </c>
      <c r="E21" s="745">
        <f t="shared" si="0"/>
        <v>16525</v>
      </c>
    </row>
    <row r="22" spans="1:5" ht="14.25" customHeight="1">
      <c r="A22" s="866" t="s">
        <v>459</v>
      </c>
      <c r="B22" s="866"/>
      <c r="C22" s="155"/>
      <c r="D22" s="155">
        <f>D19-D20</f>
        <v>406250</v>
      </c>
      <c r="E22" s="742">
        <f t="shared" si="0"/>
        <v>406250</v>
      </c>
    </row>
    <row r="23" spans="1:5" ht="14.25" customHeight="1">
      <c r="A23" s="746"/>
      <c r="B23" s="151" t="s">
        <v>452</v>
      </c>
      <c r="C23" s="152"/>
      <c r="D23" s="152">
        <v>81250</v>
      </c>
      <c r="E23" s="743">
        <f t="shared" si="0"/>
        <v>81250</v>
      </c>
    </row>
    <row r="24" spans="1:5" ht="14.25" customHeight="1" thickBot="1">
      <c r="A24" s="744"/>
      <c r="B24" s="153" t="s">
        <v>453</v>
      </c>
      <c r="C24" s="154"/>
      <c r="D24" s="154">
        <v>13690</v>
      </c>
      <c r="E24" s="745">
        <f t="shared" si="0"/>
        <v>13690</v>
      </c>
    </row>
    <row r="25" spans="1:5" ht="14.25" customHeight="1">
      <c r="A25" s="866" t="s">
        <v>460</v>
      </c>
      <c r="B25" s="866"/>
      <c r="C25" s="155"/>
      <c r="D25" s="155">
        <f>D22-D23</f>
        <v>325000</v>
      </c>
      <c r="E25" s="742">
        <f t="shared" si="0"/>
        <v>325000</v>
      </c>
    </row>
    <row r="26" spans="1:5" ht="14.25" customHeight="1">
      <c r="A26" s="746"/>
      <c r="B26" s="151" t="s">
        <v>452</v>
      </c>
      <c r="C26" s="152"/>
      <c r="D26" s="152">
        <v>81250</v>
      </c>
      <c r="E26" s="743">
        <f t="shared" si="0"/>
        <v>81250</v>
      </c>
    </row>
    <row r="27" spans="1:5" ht="14.25" customHeight="1" thickBot="1">
      <c r="A27" s="744"/>
      <c r="B27" s="153" t="s">
        <v>453</v>
      </c>
      <c r="C27" s="154"/>
      <c r="D27" s="154">
        <v>10775</v>
      </c>
      <c r="E27" s="745">
        <f t="shared" si="0"/>
        <v>10775</v>
      </c>
    </row>
    <row r="28" spans="1:5" ht="14.25" customHeight="1">
      <c r="A28" s="866" t="s">
        <v>461</v>
      </c>
      <c r="B28" s="866"/>
      <c r="C28" s="155"/>
      <c r="D28" s="155">
        <f>D25-D26</f>
        <v>243750</v>
      </c>
      <c r="E28" s="742">
        <f t="shared" si="0"/>
        <v>243750</v>
      </c>
    </row>
    <row r="29" spans="1:5" ht="14.25" customHeight="1">
      <c r="A29" s="746"/>
      <c r="B29" s="151" t="s">
        <v>452</v>
      </c>
      <c r="C29" s="152"/>
      <c r="D29" s="152">
        <v>81250</v>
      </c>
      <c r="E29" s="743">
        <f t="shared" si="0"/>
        <v>81250</v>
      </c>
    </row>
    <row r="30" spans="1:5" ht="14.25" customHeight="1" thickBot="1">
      <c r="A30" s="744"/>
      <c r="B30" s="153" t="s">
        <v>453</v>
      </c>
      <c r="C30" s="154"/>
      <c r="D30" s="154">
        <v>7900</v>
      </c>
      <c r="E30" s="745">
        <f t="shared" si="0"/>
        <v>7900</v>
      </c>
    </row>
    <row r="31" spans="1:5" ht="14.25" customHeight="1">
      <c r="A31" s="866" t="s">
        <v>462</v>
      </c>
      <c r="B31" s="866"/>
      <c r="C31" s="155"/>
      <c r="D31" s="155">
        <f>D28-D29</f>
        <v>162500</v>
      </c>
      <c r="E31" s="742">
        <f t="shared" si="0"/>
        <v>162500</v>
      </c>
    </row>
    <row r="32" spans="1:5" ht="14.25" customHeight="1">
      <c r="A32" s="746"/>
      <c r="B32" s="151" t="s">
        <v>452</v>
      </c>
      <c r="C32" s="152"/>
      <c r="D32" s="152">
        <v>81250</v>
      </c>
      <c r="E32" s="743">
        <f t="shared" si="0"/>
        <v>81250</v>
      </c>
    </row>
    <row r="33" spans="1:5" ht="14.25" customHeight="1" thickBot="1">
      <c r="A33" s="744"/>
      <c r="B33" s="153" t="s">
        <v>453</v>
      </c>
      <c r="C33" s="154"/>
      <c r="D33" s="154">
        <v>5025</v>
      </c>
      <c r="E33" s="745">
        <f t="shared" si="0"/>
        <v>5025</v>
      </c>
    </row>
    <row r="34" spans="1:5" ht="14.25" customHeight="1">
      <c r="A34" s="866" t="s">
        <v>463</v>
      </c>
      <c r="B34" s="866"/>
      <c r="C34" s="155"/>
      <c r="D34" s="155">
        <f>D31-D32</f>
        <v>81250</v>
      </c>
      <c r="E34" s="742">
        <f t="shared" si="0"/>
        <v>81250</v>
      </c>
    </row>
    <row r="35" spans="1:5" ht="14.25" customHeight="1">
      <c r="A35" s="746"/>
      <c r="B35" s="151" t="s">
        <v>452</v>
      </c>
      <c r="C35" s="152"/>
      <c r="D35" s="152">
        <v>81250</v>
      </c>
      <c r="E35" s="743">
        <f t="shared" si="0"/>
        <v>81250</v>
      </c>
    </row>
    <row r="36" spans="1:5" ht="14.25" customHeight="1" thickBot="1">
      <c r="A36" s="744"/>
      <c r="B36" s="153" t="s">
        <v>453</v>
      </c>
      <c r="C36" s="154"/>
      <c r="D36" s="154">
        <v>2150</v>
      </c>
      <c r="E36" s="745">
        <f t="shared" si="0"/>
        <v>2150</v>
      </c>
    </row>
  </sheetData>
  <sheetProtection selectLockedCells="1" selectUnlockedCells="1"/>
  <mergeCells count="14">
    <mergeCell ref="A13:B13"/>
    <mergeCell ref="A16:B16"/>
    <mergeCell ref="A1:E1"/>
    <mergeCell ref="A3:E3"/>
    <mergeCell ref="A4:E4"/>
    <mergeCell ref="A6:B6"/>
    <mergeCell ref="A7:B7"/>
    <mergeCell ref="A10:B10"/>
    <mergeCell ref="A31:B31"/>
    <mergeCell ref="A34:B34"/>
    <mergeCell ref="A19:B19"/>
    <mergeCell ref="A22:B22"/>
    <mergeCell ref="A25:B25"/>
    <mergeCell ref="A28:B28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scale="86" r:id="rId1"/>
  <headerFooter alignWithMargins="0">
    <oddHeader>&amp;L14. melléklet az 1/2015.(I.30.)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8" sqref="A8"/>
    </sheetView>
  </sheetViews>
  <sheetFormatPr defaultColWidth="9.00390625" defaultRowHeight="12.75"/>
  <cols>
    <col min="1" max="1" width="42.25390625" style="747" customWidth="1"/>
    <col min="2" max="2" width="10.25390625" style="747" customWidth="1"/>
    <col min="3" max="3" width="10.625" style="747" customWidth="1"/>
    <col min="4" max="4" width="11.25390625" style="747" customWidth="1"/>
    <col min="5" max="7" width="10.75390625" style="747" customWidth="1"/>
    <col min="8" max="8" width="10.625" style="747" customWidth="1"/>
    <col min="9" max="9" width="11.00390625" style="747" customWidth="1"/>
    <col min="10" max="10" width="13.00390625" style="747" customWidth="1"/>
    <col min="11" max="11" width="12.875" style="747" customWidth="1"/>
    <col min="12" max="16384" width="9.125" style="747" customWidth="1"/>
  </cols>
  <sheetData>
    <row r="1" spans="1:11" ht="15">
      <c r="A1" s="870" t="s">
        <v>962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</row>
    <row r="2" ht="15.75" thickBot="1"/>
    <row r="3" spans="1:11" ht="16.5" customHeight="1" thickTop="1">
      <c r="A3" s="872" t="s">
        <v>921</v>
      </c>
      <c r="B3" s="874" t="s">
        <v>963</v>
      </c>
      <c r="C3" s="874"/>
      <c r="D3" s="874"/>
      <c r="E3" s="874"/>
      <c r="F3" s="874"/>
      <c r="G3" s="874"/>
      <c r="H3" s="874"/>
      <c r="I3" s="874"/>
      <c r="J3" s="874"/>
      <c r="K3" s="748" t="s">
        <v>380</v>
      </c>
    </row>
    <row r="4" spans="1:11" ht="63">
      <c r="A4" s="873"/>
      <c r="B4" s="749" t="s">
        <v>964</v>
      </c>
      <c r="C4" s="749" t="s">
        <v>965</v>
      </c>
      <c r="D4" s="749" t="s">
        <v>966</v>
      </c>
      <c r="E4" s="749" t="s">
        <v>967</v>
      </c>
      <c r="F4" s="749" t="s">
        <v>968</v>
      </c>
      <c r="G4" s="749" t="s">
        <v>969</v>
      </c>
      <c r="H4" s="749" t="s">
        <v>970</v>
      </c>
      <c r="I4" s="749" t="s">
        <v>971</v>
      </c>
      <c r="J4" s="749" t="s">
        <v>988</v>
      </c>
      <c r="K4" s="750"/>
    </row>
    <row r="5" spans="1:11" ht="15">
      <c r="A5" s="751" t="s">
        <v>972</v>
      </c>
      <c r="B5" s="752">
        <v>1783951</v>
      </c>
      <c r="C5" s="752">
        <v>1787000</v>
      </c>
      <c r="D5" s="752">
        <v>1804000</v>
      </c>
      <c r="E5" s="752">
        <v>1817000</v>
      </c>
      <c r="F5" s="752">
        <v>1817000</v>
      </c>
      <c r="G5" s="752">
        <v>1817000</v>
      </c>
      <c r="H5" s="752">
        <v>1825000</v>
      </c>
      <c r="I5" s="752">
        <v>1825000</v>
      </c>
      <c r="J5" s="752">
        <v>3650000</v>
      </c>
      <c r="K5" s="753">
        <f>SUM(B5:J5)</f>
        <v>18125951</v>
      </c>
    </row>
    <row r="6" spans="1:11" ht="28.5">
      <c r="A6" s="751" t="s">
        <v>973</v>
      </c>
      <c r="B6" s="752">
        <v>16766</v>
      </c>
      <c r="C6" s="752">
        <v>3500</v>
      </c>
      <c r="D6" s="752">
        <v>3500</v>
      </c>
      <c r="E6" s="752">
        <v>3500</v>
      </c>
      <c r="F6" s="752">
        <v>3500</v>
      </c>
      <c r="G6" s="752">
        <v>3800</v>
      </c>
      <c r="H6" s="752">
        <v>3800</v>
      </c>
      <c r="I6" s="752">
        <v>3800</v>
      </c>
      <c r="J6" s="752">
        <v>7600</v>
      </c>
      <c r="K6" s="753">
        <f aca="true" t="shared" si="0" ref="K6:K19">SUM(B6:J6)</f>
        <v>49766</v>
      </c>
    </row>
    <row r="7" spans="1:11" ht="15">
      <c r="A7" s="751" t="s">
        <v>974</v>
      </c>
      <c r="B7" s="752">
        <f>SUM(B12+B10+B9+B8)</f>
        <v>147251</v>
      </c>
      <c r="C7" s="752">
        <f aca="true" t="shared" si="1" ref="C7:J7">SUM(C12+C10+C9+C8)</f>
        <v>118000</v>
      </c>
      <c r="D7" s="752">
        <f t="shared" si="1"/>
        <v>110000</v>
      </c>
      <c r="E7" s="752">
        <f t="shared" si="1"/>
        <v>109000</v>
      </c>
      <c r="F7" s="752">
        <f t="shared" si="1"/>
        <v>103000</v>
      </c>
      <c r="G7" s="752">
        <f t="shared" si="1"/>
        <v>102000</v>
      </c>
      <c r="H7" s="752">
        <f t="shared" si="1"/>
        <v>101000</v>
      </c>
      <c r="I7" s="752">
        <f t="shared" si="1"/>
        <v>100800</v>
      </c>
      <c r="J7" s="752">
        <f t="shared" si="1"/>
        <v>201600</v>
      </c>
      <c r="K7" s="753">
        <f t="shared" si="0"/>
        <v>1092651</v>
      </c>
    </row>
    <row r="8" spans="1:11" ht="15">
      <c r="A8" s="754" t="s">
        <v>975</v>
      </c>
      <c r="B8" s="755">
        <v>5000</v>
      </c>
      <c r="C8" s="755">
        <v>3000</v>
      </c>
      <c r="D8" s="755">
        <v>2000</v>
      </c>
      <c r="E8" s="755">
        <v>2000</v>
      </c>
      <c r="F8" s="755">
        <v>1000</v>
      </c>
      <c r="G8" s="755">
        <v>1000</v>
      </c>
      <c r="H8" s="755">
        <v>1000</v>
      </c>
      <c r="I8" s="755">
        <v>800</v>
      </c>
      <c r="J8" s="755">
        <v>1600</v>
      </c>
      <c r="K8" s="756">
        <f t="shared" si="0"/>
        <v>17400</v>
      </c>
    </row>
    <row r="9" spans="1:11" ht="30.75" customHeight="1">
      <c r="A9" s="754" t="s">
        <v>976</v>
      </c>
      <c r="B9" s="755">
        <v>21082</v>
      </c>
      <c r="C9" s="755">
        <v>10000</v>
      </c>
      <c r="D9" s="755">
        <v>10000</v>
      </c>
      <c r="E9" s="755">
        <v>10000</v>
      </c>
      <c r="F9" s="755">
        <v>10000</v>
      </c>
      <c r="G9" s="755">
        <v>10000</v>
      </c>
      <c r="H9" s="755">
        <v>10000</v>
      </c>
      <c r="I9" s="755">
        <v>10000</v>
      </c>
      <c r="J9" s="755">
        <v>20000</v>
      </c>
      <c r="K9" s="756">
        <f t="shared" si="0"/>
        <v>111082</v>
      </c>
    </row>
    <row r="10" spans="1:11" ht="31.5" customHeight="1">
      <c r="A10" s="754" t="s">
        <v>977</v>
      </c>
      <c r="B10" s="755">
        <v>101169</v>
      </c>
      <c r="C10" s="755">
        <v>90000</v>
      </c>
      <c r="D10" s="755">
        <v>86000</v>
      </c>
      <c r="E10" s="755">
        <v>85000</v>
      </c>
      <c r="F10" s="755">
        <v>82000</v>
      </c>
      <c r="G10" s="755">
        <v>81000</v>
      </c>
      <c r="H10" s="755">
        <v>80000</v>
      </c>
      <c r="I10" s="755">
        <v>80000</v>
      </c>
      <c r="J10" s="755">
        <v>160000</v>
      </c>
      <c r="K10" s="756">
        <f t="shared" si="0"/>
        <v>845169</v>
      </c>
    </row>
    <row r="11" spans="1:11" ht="15">
      <c r="A11" s="754" t="s">
        <v>978</v>
      </c>
      <c r="B11" s="755">
        <v>45000</v>
      </c>
      <c r="C11" s="755">
        <v>40000</v>
      </c>
      <c r="D11" s="755">
        <v>39000</v>
      </c>
      <c r="E11" s="755">
        <v>38000</v>
      </c>
      <c r="F11" s="755">
        <v>37000</v>
      </c>
      <c r="G11" s="755">
        <v>36000</v>
      </c>
      <c r="H11" s="755">
        <v>35000</v>
      </c>
      <c r="I11" s="755">
        <v>35000</v>
      </c>
      <c r="J11" s="755">
        <v>70000</v>
      </c>
      <c r="K11" s="756">
        <f t="shared" si="0"/>
        <v>375000</v>
      </c>
    </row>
    <row r="12" spans="1:11" ht="15">
      <c r="A12" s="754" t="s">
        <v>979</v>
      </c>
      <c r="B12" s="755">
        <v>20000</v>
      </c>
      <c r="C12" s="755">
        <v>15000</v>
      </c>
      <c r="D12" s="755">
        <v>12000</v>
      </c>
      <c r="E12" s="755">
        <v>12000</v>
      </c>
      <c r="F12" s="755">
        <v>10000</v>
      </c>
      <c r="G12" s="755">
        <v>10000</v>
      </c>
      <c r="H12" s="755">
        <v>10000</v>
      </c>
      <c r="I12" s="755">
        <v>10000</v>
      </c>
      <c r="J12" s="755">
        <v>20000</v>
      </c>
      <c r="K12" s="756">
        <f t="shared" si="0"/>
        <v>119000</v>
      </c>
    </row>
    <row r="13" spans="1:11" ht="60" customHeight="1">
      <c r="A13" s="751" t="s">
        <v>980</v>
      </c>
      <c r="B13" s="752">
        <v>712932</v>
      </c>
      <c r="C13" s="752">
        <v>120000</v>
      </c>
      <c r="D13" s="752">
        <v>70000</v>
      </c>
      <c r="E13" s="752">
        <v>69000</v>
      </c>
      <c r="F13" s="752">
        <v>68000</v>
      </c>
      <c r="G13" s="752">
        <v>67000</v>
      </c>
      <c r="H13" s="752">
        <v>66000</v>
      </c>
      <c r="I13" s="752">
        <v>66000</v>
      </c>
      <c r="J13" s="752">
        <v>132000</v>
      </c>
      <c r="K13" s="753">
        <f t="shared" si="0"/>
        <v>1370932</v>
      </c>
    </row>
    <row r="14" spans="1:11" ht="15">
      <c r="A14" s="751" t="s">
        <v>981</v>
      </c>
      <c r="B14" s="752">
        <f>SUM(B5+B6+B7+B13)</f>
        <v>2660900</v>
      </c>
      <c r="C14" s="752">
        <f aca="true" t="shared" si="2" ref="C14:J14">SUM(C5+C6+C7+C13)</f>
        <v>2028500</v>
      </c>
      <c r="D14" s="752">
        <f t="shared" si="2"/>
        <v>1987500</v>
      </c>
      <c r="E14" s="752">
        <f t="shared" si="2"/>
        <v>1998500</v>
      </c>
      <c r="F14" s="752">
        <f t="shared" si="2"/>
        <v>1991500</v>
      </c>
      <c r="G14" s="752">
        <f t="shared" si="2"/>
        <v>1989800</v>
      </c>
      <c r="H14" s="752">
        <f t="shared" si="2"/>
        <v>1995800</v>
      </c>
      <c r="I14" s="752">
        <f t="shared" si="2"/>
        <v>1995600</v>
      </c>
      <c r="J14" s="752">
        <f t="shared" si="2"/>
        <v>3991200</v>
      </c>
      <c r="K14" s="753">
        <f t="shared" si="0"/>
        <v>20639300</v>
      </c>
    </row>
    <row r="15" spans="1:11" ht="15">
      <c r="A15" s="751" t="s">
        <v>982</v>
      </c>
      <c r="B15" s="752">
        <f>B14/2</f>
        <v>1330450</v>
      </c>
      <c r="C15" s="752">
        <f aca="true" t="shared" si="3" ref="C15:J15">C14/2</f>
        <v>1014250</v>
      </c>
      <c r="D15" s="752">
        <f t="shared" si="3"/>
        <v>993750</v>
      </c>
      <c r="E15" s="752">
        <f t="shared" si="3"/>
        <v>999250</v>
      </c>
      <c r="F15" s="752">
        <f t="shared" si="3"/>
        <v>995750</v>
      </c>
      <c r="G15" s="752">
        <f t="shared" si="3"/>
        <v>994900</v>
      </c>
      <c r="H15" s="752">
        <f t="shared" si="3"/>
        <v>997900</v>
      </c>
      <c r="I15" s="752">
        <f t="shared" si="3"/>
        <v>997800</v>
      </c>
      <c r="J15" s="752">
        <f t="shared" si="3"/>
        <v>1995600</v>
      </c>
      <c r="K15" s="753">
        <f t="shared" si="0"/>
        <v>10319650</v>
      </c>
    </row>
    <row r="16" spans="1:11" ht="33" customHeight="1">
      <c r="A16" s="751" t="s">
        <v>983</v>
      </c>
      <c r="B16" s="752">
        <v>25339</v>
      </c>
      <c r="C16" s="752">
        <v>145362</v>
      </c>
      <c r="D16" s="752">
        <v>218914</v>
      </c>
      <c r="E16" s="752">
        <v>100650</v>
      </c>
      <c r="F16" s="752">
        <v>97775</v>
      </c>
      <c r="G16" s="752">
        <v>94940</v>
      </c>
      <c r="H16" s="752">
        <v>92025</v>
      </c>
      <c r="I16" s="752">
        <v>89150</v>
      </c>
      <c r="J16" s="752">
        <v>169675</v>
      </c>
      <c r="K16" s="753">
        <f t="shared" si="0"/>
        <v>1033830</v>
      </c>
    </row>
    <row r="17" spans="1:11" ht="30">
      <c r="A17" s="754" t="s">
        <v>984</v>
      </c>
      <c r="B17" s="755">
        <v>25339</v>
      </c>
      <c r="C17" s="755">
        <v>145362</v>
      </c>
      <c r="D17" s="755">
        <v>218914</v>
      </c>
      <c r="E17" s="755">
        <v>100650</v>
      </c>
      <c r="F17" s="755">
        <v>97775</v>
      </c>
      <c r="G17" s="755">
        <v>94940</v>
      </c>
      <c r="H17" s="755">
        <v>92025</v>
      </c>
      <c r="I17" s="755">
        <v>89150</v>
      </c>
      <c r="J17" s="755">
        <v>169675</v>
      </c>
      <c r="K17" s="756">
        <f t="shared" si="0"/>
        <v>1033830</v>
      </c>
    </row>
    <row r="18" spans="1:11" ht="30.75" customHeight="1">
      <c r="A18" s="751" t="s">
        <v>985</v>
      </c>
      <c r="B18" s="752">
        <v>0</v>
      </c>
      <c r="C18" s="752">
        <v>0</v>
      </c>
      <c r="D18" s="752">
        <v>0</v>
      </c>
      <c r="E18" s="752">
        <v>0</v>
      </c>
      <c r="F18" s="752">
        <v>0</v>
      </c>
      <c r="G18" s="752">
        <v>0</v>
      </c>
      <c r="H18" s="752">
        <v>0</v>
      </c>
      <c r="I18" s="752">
        <v>0</v>
      </c>
      <c r="J18" s="752">
        <v>0</v>
      </c>
      <c r="K18" s="753">
        <f t="shared" si="0"/>
        <v>0</v>
      </c>
    </row>
    <row r="19" spans="1:11" ht="18.75" customHeight="1">
      <c r="A19" s="751" t="s">
        <v>986</v>
      </c>
      <c r="B19" s="752">
        <v>25339</v>
      </c>
      <c r="C19" s="752">
        <v>145362</v>
      </c>
      <c r="D19" s="752">
        <v>218914</v>
      </c>
      <c r="E19" s="752">
        <v>100650</v>
      </c>
      <c r="F19" s="752">
        <v>97775</v>
      </c>
      <c r="G19" s="752">
        <v>94940</v>
      </c>
      <c r="H19" s="752">
        <v>92025</v>
      </c>
      <c r="I19" s="752">
        <v>89150</v>
      </c>
      <c r="J19" s="752">
        <v>169675</v>
      </c>
      <c r="K19" s="753">
        <f t="shared" si="0"/>
        <v>1033830</v>
      </c>
    </row>
    <row r="20" spans="1:11" ht="29.25" thickBot="1">
      <c r="A20" s="757" t="s">
        <v>987</v>
      </c>
      <c r="B20" s="758">
        <f>B15-B19</f>
        <v>1305111</v>
      </c>
      <c r="C20" s="758">
        <f aca="true" t="shared" si="4" ref="C20:K20">C15-C19</f>
        <v>868888</v>
      </c>
      <c r="D20" s="758">
        <f t="shared" si="4"/>
        <v>774836</v>
      </c>
      <c r="E20" s="758">
        <f t="shared" si="4"/>
        <v>898600</v>
      </c>
      <c r="F20" s="758">
        <f t="shared" si="4"/>
        <v>897975</v>
      </c>
      <c r="G20" s="758">
        <f t="shared" si="4"/>
        <v>899960</v>
      </c>
      <c r="H20" s="758">
        <f t="shared" si="4"/>
        <v>905875</v>
      </c>
      <c r="I20" s="758">
        <f t="shared" si="4"/>
        <v>908650</v>
      </c>
      <c r="J20" s="758">
        <f t="shared" si="4"/>
        <v>1825925</v>
      </c>
      <c r="K20" s="759">
        <f t="shared" si="4"/>
        <v>9285820</v>
      </c>
    </row>
    <row r="21" ht="15.75" thickTop="1"/>
  </sheetData>
  <sheetProtection/>
  <mergeCells count="3">
    <mergeCell ref="A1:K1"/>
    <mergeCell ref="A3:A4"/>
    <mergeCell ref="B3:J3"/>
  </mergeCells>
  <printOptions/>
  <pageMargins left="0.7" right="0.7" top="0.75" bottom="0.75" header="0.3" footer="0.3"/>
  <pageSetup horizontalDpi="600" verticalDpi="600" orientation="landscape" paperSize="9" scale="85" r:id="rId1"/>
  <headerFooter>
    <oddHeader>&amp;L 14. melléklet az 1/2015.(I.30.)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D32" sqref="D32"/>
    </sheetView>
  </sheetViews>
  <sheetFormatPr defaultColWidth="9.00390625" defaultRowHeight="12.75"/>
  <cols>
    <col min="1" max="1" width="32.25390625" style="702" customWidth="1"/>
    <col min="2" max="2" width="10.75390625" style="702" customWidth="1"/>
    <col min="3" max="3" width="32.625" style="702" customWidth="1"/>
    <col min="4" max="4" width="10.75390625" style="702" customWidth="1"/>
    <col min="5" max="6" width="9.125" style="702" customWidth="1"/>
    <col min="7" max="7" width="15.625" style="702" customWidth="1"/>
    <col min="8" max="8" width="15.00390625" style="702" customWidth="1"/>
    <col min="9" max="16384" width="9.125" style="702" customWidth="1"/>
  </cols>
  <sheetData>
    <row r="1" s="677" customFormat="1" ht="12.75"/>
    <row r="2" spans="1:4" s="677" customFormat="1" ht="12.75">
      <c r="A2" s="875" t="s">
        <v>448</v>
      </c>
      <c r="B2" s="875"/>
      <c r="C2" s="875"/>
      <c r="D2" s="875"/>
    </row>
    <row r="3" s="677" customFormat="1" ht="12.75"/>
    <row r="4" s="677" customFormat="1" ht="12.75">
      <c r="A4" s="678" t="s">
        <v>449</v>
      </c>
    </row>
    <row r="5" s="677" customFormat="1" ht="13.5" thickBot="1"/>
    <row r="6" spans="1:4" s="677" customFormat="1" ht="13.5" thickBot="1">
      <c r="A6" s="876" t="s">
        <v>466</v>
      </c>
      <c r="B6" s="877"/>
      <c r="C6" s="878" t="s">
        <v>450</v>
      </c>
      <c r="D6" s="877"/>
    </row>
    <row r="7" spans="1:4" s="677" customFormat="1" ht="13.5" thickBot="1">
      <c r="A7" s="680" t="s">
        <v>921</v>
      </c>
      <c r="B7" s="679" t="s">
        <v>946</v>
      </c>
      <c r="C7" s="681" t="s">
        <v>921</v>
      </c>
      <c r="D7" s="679" t="s">
        <v>946</v>
      </c>
    </row>
    <row r="8" spans="1:4" s="677" customFormat="1" ht="12.75">
      <c r="A8" s="682" t="s">
        <v>449</v>
      </c>
      <c r="B8" s="683"/>
      <c r="C8" s="684" t="s">
        <v>819</v>
      </c>
      <c r="D8" s="683">
        <f>SUM(D9:D9)</f>
        <v>0</v>
      </c>
    </row>
    <row r="9" spans="1:4" s="677" customFormat="1" ht="13.5" thickBot="1">
      <c r="A9" s="685"/>
      <c r="B9" s="686"/>
      <c r="C9" s="687"/>
      <c r="D9" s="686"/>
    </row>
    <row r="10" spans="1:4" s="677" customFormat="1" ht="13.5" thickBot="1">
      <c r="A10" s="680" t="s">
        <v>380</v>
      </c>
      <c r="B10" s="688">
        <f>SUM(B8:B9)</f>
        <v>0</v>
      </c>
      <c r="C10" s="681" t="s">
        <v>380</v>
      </c>
      <c r="D10" s="688">
        <f>SUM(D8)</f>
        <v>0</v>
      </c>
    </row>
    <row r="11" s="677" customFormat="1" ht="12.75"/>
    <row r="12" s="677" customFormat="1" ht="12.75"/>
    <row r="13" s="677" customFormat="1" ht="12.75">
      <c r="A13" s="678" t="s">
        <v>451</v>
      </c>
    </row>
    <row r="14" s="677" customFormat="1" ht="13.5" thickBot="1"/>
    <row r="15" spans="1:4" s="677" customFormat="1" ht="13.5" thickBot="1">
      <c r="A15" s="879" t="s">
        <v>466</v>
      </c>
      <c r="B15" s="879"/>
      <c r="C15" s="880" t="s">
        <v>450</v>
      </c>
      <c r="D15" s="879"/>
    </row>
    <row r="16" spans="1:4" s="677" customFormat="1" ht="13.5" thickBot="1">
      <c r="A16" s="689" t="s">
        <v>921</v>
      </c>
      <c r="B16" s="690" t="s">
        <v>946</v>
      </c>
      <c r="C16" s="691" t="s">
        <v>921</v>
      </c>
      <c r="D16" s="690" t="s">
        <v>946</v>
      </c>
    </row>
    <row r="17" spans="1:4" s="677" customFormat="1" ht="12.75">
      <c r="A17" s="692" t="s">
        <v>451</v>
      </c>
      <c r="B17" s="693">
        <v>100000</v>
      </c>
      <c r="C17" s="694" t="s">
        <v>851</v>
      </c>
      <c r="D17" s="693">
        <f>SUM(D18:D19)</f>
        <v>100000</v>
      </c>
    </row>
    <row r="18" spans="1:4" s="677" customFormat="1" ht="25.5">
      <c r="A18" s="695"/>
      <c r="B18" s="696"/>
      <c r="C18" s="695" t="s">
        <v>52</v>
      </c>
      <c r="D18" s="697">
        <v>66000</v>
      </c>
    </row>
    <row r="19" spans="1:4" s="677" customFormat="1" ht="13.5" thickBot="1">
      <c r="A19" s="695"/>
      <c r="B19" s="696"/>
      <c r="C19" s="695" t="s">
        <v>55</v>
      </c>
      <c r="D19" s="697">
        <v>34000</v>
      </c>
    </row>
    <row r="20" spans="1:5" s="677" customFormat="1" ht="13.5" thickBot="1">
      <c r="A20" s="698" t="s">
        <v>380</v>
      </c>
      <c r="B20" s="699">
        <f>SUM(B17:B19)</f>
        <v>100000</v>
      </c>
      <c r="C20" s="700" t="s">
        <v>380</v>
      </c>
      <c r="D20" s="699">
        <f>SUM(D17)</f>
        <v>100000</v>
      </c>
      <c r="E20" s="701"/>
    </row>
    <row r="21" s="677" customFormat="1" ht="12.75"/>
    <row r="22" s="677" customFormat="1" ht="12.75"/>
    <row r="23" s="677" customFormat="1" ht="12.75"/>
    <row r="24" s="677" customFormat="1" ht="12.75"/>
    <row r="25" s="677" customFormat="1" ht="12.75"/>
    <row r="26" s="677" customFormat="1" ht="12.75"/>
    <row r="27" s="677" customFormat="1" ht="12.75"/>
    <row r="28" s="677" customFormat="1" ht="12.75"/>
    <row r="29" s="677" customFormat="1" ht="12.75"/>
    <row r="30" s="677" customFormat="1" ht="12.75"/>
    <row r="31" s="677" customFormat="1" ht="12.75"/>
    <row r="32" s="677" customFormat="1" ht="12.75"/>
    <row r="33" s="677" customFormat="1" ht="12.75"/>
    <row r="34" s="677" customFormat="1" ht="12.75"/>
    <row r="35" s="677" customFormat="1" ht="12.75"/>
  </sheetData>
  <sheetProtection/>
  <mergeCells count="5">
    <mergeCell ref="A2:D2"/>
    <mergeCell ref="A6:B6"/>
    <mergeCell ref="C6:D6"/>
    <mergeCell ref="A15:B15"/>
    <mergeCell ref="C15:D15"/>
  </mergeCells>
  <printOptions horizontalCentered="1"/>
  <pageMargins left="0" right="0" top="0.984251968503937" bottom="0" header="0.5118110236220472" footer="0.5118110236220472"/>
  <pageSetup horizontalDpi="600" verticalDpi="600" orientation="portrait" paperSize="9" r:id="rId1"/>
  <headerFooter alignWithMargins="0">
    <oddHeader>&amp;L&amp;"Arial,Normál"15. melléklet az 1/2015.(I.30.)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workbookViewId="0" topLeftCell="A10">
      <selection activeCell="E34" sqref="E34"/>
    </sheetView>
  </sheetViews>
  <sheetFormatPr defaultColWidth="9.00390625" defaultRowHeight="12.75"/>
  <cols>
    <col min="1" max="1" width="62.00390625" style="433" customWidth="1"/>
    <col min="2" max="2" width="11.375" style="433" customWidth="1"/>
    <col min="3" max="3" width="11.125" style="433" customWidth="1"/>
    <col min="4" max="5" width="12.125" style="433" customWidth="1"/>
    <col min="6" max="16384" width="9.125" style="433" customWidth="1"/>
  </cols>
  <sheetData>
    <row r="1" spans="1:5" ht="15">
      <c r="A1" s="882" t="s">
        <v>961</v>
      </c>
      <c r="B1" s="882"/>
      <c r="C1" s="882"/>
      <c r="D1" s="882"/>
      <c r="E1" s="882"/>
    </row>
    <row r="2" spans="1:5" ht="15">
      <c r="A2" s="675"/>
      <c r="B2" s="675"/>
      <c r="C2" s="675"/>
      <c r="D2" s="675"/>
      <c r="E2" s="675"/>
    </row>
    <row r="3" spans="1:5" ht="15">
      <c r="A3" s="883" t="s">
        <v>897</v>
      </c>
      <c r="B3" s="883"/>
      <c r="C3" s="883"/>
      <c r="D3" s="883"/>
      <c r="E3" s="883"/>
    </row>
    <row r="4" ht="15.75" thickBot="1"/>
    <row r="5" spans="1:5" s="434" customFormat="1" ht="15" customHeight="1">
      <c r="A5" s="884" t="s">
        <v>445</v>
      </c>
      <c r="B5" s="886" t="s">
        <v>467</v>
      </c>
      <c r="C5" s="890" t="s">
        <v>446</v>
      </c>
      <c r="D5" s="891"/>
      <c r="E5" s="892"/>
    </row>
    <row r="6" spans="1:5" s="434" customFormat="1" ht="57.75" thickBot="1">
      <c r="A6" s="885"/>
      <c r="B6" s="887"/>
      <c r="C6" s="435" t="s">
        <v>447</v>
      </c>
      <c r="D6" s="435" t="s">
        <v>731</v>
      </c>
      <c r="E6" s="591" t="s">
        <v>732</v>
      </c>
    </row>
    <row r="7" spans="1:5" s="446" customFormat="1" ht="15">
      <c r="A7" s="443" t="s">
        <v>136</v>
      </c>
      <c r="B7" s="444">
        <f>SUM(B8:B11)</f>
        <v>1219746</v>
      </c>
      <c r="C7" s="444">
        <f>SUM(C8:C11)</f>
        <v>849017</v>
      </c>
      <c r="D7" s="444">
        <f>SUM(D8:D11)</f>
        <v>321864</v>
      </c>
      <c r="E7" s="445">
        <f>SUM(E8:E11)</f>
        <v>48865</v>
      </c>
    </row>
    <row r="8" spans="1:5" ht="30">
      <c r="A8" s="411" t="s">
        <v>19</v>
      </c>
      <c r="B8" s="412">
        <v>1049854</v>
      </c>
      <c r="C8" s="436">
        <v>730990</v>
      </c>
      <c r="D8" s="436">
        <f>B8-C8</f>
        <v>318864</v>
      </c>
      <c r="E8" s="592"/>
    </row>
    <row r="9" spans="1:5" ht="15">
      <c r="A9" s="411" t="s">
        <v>7</v>
      </c>
      <c r="B9" s="412">
        <v>130400</v>
      </c>
      <c r="C9" s="436">
        <v>81568</v>
      </c>
      <c r="D9" s="436"/>
      <c r="E9" s="592">
        <f>B9-C9</f>
        <v>48832</v>
      </c>
    </row>
    <row r="10" spans="1:5" ht="45">
      <c r="A10" s="411" t="s">
        <v>8</v>
      </c>
      <c r="B10" s="412">
        <v>34492</v>
      </c>
      <c r="C10" s="436">
        <v>34459</v>
      </c>
      <c r="D10" s="436"/>
      <c r="E10" s="592">
        <f>B10-C10</f>
        <v>33</v>
      </c>
    </row>
    <row r="11" spans="1:5" ht="30">
      <c r="A11" s="411" t="s">
        <v>733</v>
      </c>
      <c r="B11" s="412">
        <v>5000</v>
      </c>
      <c r="C11" s="436">
        <v>2000</v>
      </c>
      <c r="D11" s="436">
        <f>B11-C11</f>
        <v>3000</v>
      </c>
      <c r="E11" s="592"/>
    </row>
    <row r="12" spans="1:5" ht="15">
      <c r="A12" s="411"/>
      <c r="B12" s="412"/>
      <c r="C12" s="436"/>
      <c r="D12" s="436"/>
      <c r="E12" s="592"/>
    </row>
    <row r="13" spans="1:5" s="438" customFormat="1" ht="15">
      <c r="A13" s="431" t="s">
        <v>137</v>
      </c>
      <c r="B13" s="432">
        <f>SUM(B14:B15)</f>
        <v>26969</v>
      </c>
      <c r="C13" s="437">
        <f>SUM(C14:C15)</f>
        <v>0</v>
      </c>
      <c r="D13" s="437">
        <f>SUM(D14:D15)</f>
        <v>26969</v>
      </c>
      <c r="E13" s="668">
        <f>SUM(E14:E15)</f>
        <v>0</v>
      </c>
    </row>
    <row r="14" spans="1:5" ht="30">
      <c r="A14" s="411" t="s">
        <v>782</v>
      </c>
      <c r="B14" s="412">
        <v>9000</v>
      </c>
      <c r="C14" s="436"/>
      <c r="D14" s="436">
        <f>B14-C14</f>
        <v>9000</v>
      </c>
      <c r="E14" s="592"/>
    </row>
    <row r="15" spans="1:5" ht="30">
      <c r="A15" s="411" t="s">
        <v>783</v>
      </c>
      <c r="B15" s="412">
        <v>17969</v>
      </c>
      <c r="C15" s="436"/>
      <c r="D15" s="436">
        <f>B15-C15</f>
        <v>17969</v>
      </c>
      <c r="E15" s="592"/>
    </row>
    <row r="16" spans="1:5" ht="15">
      <c r="A16" s="411"/>
      <c r="B16" s="412"/>
      <c r="C16" s="436"/>
      <c r="D16" s="436"/>
      <c r="E16" s="592"/>
    </row>
    <row r="17" spans="1:5" s="438" customFormat="1" ht="15">
      <c r="A17" s="431" t="s">
        <v>138</v>
      </c>
      <c r="B17" s="432">
        <f>SUM(B18:B18)</f>
        <v>20000</v>
      </c>
      <c r="C17" s="437">
        <f>SUM(C18:C18)</f>
        <v>0</v>
      </c>
      <c r="D17" s="437">
        <f>SUM(D18:D18)</f>
        <v>20000</v>
      </c>
      <c r="E17" s="668">
        <f>SUM(E18:E19)</f>
        <v>10397</v>
      </c>
    </row>
    <row r="18" spans="1:5" ht="30">
      <c r="A18" s="411" t="s">
        <v>786</v>
      </c>
      <c r="B18" s="412">
        <v>20000</v>
      </c>
      <c r="C18" s="436"/>
      <c r="D18" s="436">
        <f>B18-C18</f>
        <v>20000</v>
      </c>
      <c r="E18" s="592"/>
    </row>
    <row r="19" spans="1:5" ht="15">
      <c r="A19" s="411" t="s">
        <v>627</v>
      </c>
      <c r="B19" s="412"/>
      <c r="C19" s="436"/>
      <c r="D19" s="436"/>
      <c r="E19" s="592">
        <v>10397</v>
      </c>
    </row>
    <row r="20" spans="1:5" ht="15">
      <c r="A20" s="411"/>
      <c r="B20" s="412"/>
      <c r="C20" s="436"/>
      <c r="D20" s="436"/>
      <c r="E20" s="592"/>
    </row>
    <row r="21" spans="1:5" s="438" customFormat="1" ht="15">
      <c r="A21" s="431" t="s">
        <v>139</v>
      </c>
      <c r="B21" s="432">
        <f>SUM(B22:B24)</f>
        <v>83200</v>
      </c>
      <c r="C21" s="437">
        <f>SUM(C22:C24)</f>
        <v>0</v>
      </c>
      <c r="D21" s="437">
        <f>SUM(D22:D24)</f>
        <v>83200</v>
      </c>
      <c r="E21" s="668">
        <f>SUM(E22:E24)</f>
        <v>0</v>
      </c>
    </row>
    <row r="22" spans="1:5" ht="30">
      <c r="A22" s="411" t="s">
        <v>85</v>
      </c>
      <c r="B22" s="412">
        <v>40000</v>
      </c>
      <c r="C22" s="436"/>
      <c r="D22" s="436">
        <f>B22-C22</f>
        <v>40000</v>
      </c>
      <c r="E22" s="592"/>
    </row>
    <row r="23" spans="1:5" ht="15">
      <c r="A23" s="411" t="s">
        <v>86</v>
      </c>
      <c r="B23" s="412">
        <v>21200</v>
      </c>
      <c r="C23" s="436"/>
      <c r="D23" s="436">
        <f>B23-C23</f>
        <v>21200</v>
      </c>
      <c r="E23" s="592"/>
    </row>
    <row r="24" spans="1:5" ht="15">
      <c r="A24" s="411" t="s">
        <v>87</v>
      </c>
      <c r="B24" s="412">
        <v>22000</v>
      </c>
      <c r="C24" s="436"/>
      <c r="D24" s="436">
        <f>B24-C24</f>
        <v>22000</v>
      </c>
      <c r="E24" s="592"/>
    </row>
    <row r="25" spans="1:5" ht="15">
      <c r="A25" s="411"/>
      <c r="B25" s="412"/>
      <c r="C25" s="436"/>
      <c r="D25" s="436"/>
      <c r="E25" s="592"/>
    </row>
    <row r="26" spans="1:5" s="438" customFormat="1" ht="30">
      <c r="A26" s="431" t="s">
        <v>141</v>
      </c>
      <c r="B26" s="432">
        <f>SUM(B27:B29)</f>
        <v>21372</v>
      </c>
      <c r="C26" s="437">
        <f>SUM(C27:C29)</f>
        <v>0</v>
      </c>
      <c r="D26" s="437">
        <f>SUM(D27:D29)</f>
        <v>21372</v>
      </c>
      <c r="E26" s="668">
        <f>SUM(E27:E29)</f>
        <v>0</v>
      </c>
    </row>
    <row r="27" spans="1:5" ht="30">
      <c r="A27" s="411" t="s">
        <v>734</v>
      </c>
      <c r="B27" s="412">
        <v>6300</v>
      </c>
      <c r="C27" s="436"/>
      <c r="D27" s="436">
        <f>B27-C27</f>
        <v>6300</v>
      </c>
      <c r="E27" s="592"/>
    </row>
    <row r="28" spans="1:5" ht="15">
      <c r="A28" s="411" t="s">
        <v>88</v>
      </c>
      <c r="B28" s="412">
        <v>10000</v>
      </c>
      <c r="C28" s="436"/>
      <c r="D28" s="436">
        <f>B28-C28</f>
        <v>10000</v>
      </c>
      <c r="E28" s="592"/>
    </row>
    <row r="29" spans="1:5" ht="15">
      <c r="A29" s="411" t="s">
        <v>94</v>
      </c>
      <c r="B29" s="412">
        <v>5072</v>
      </c>
      <c r="C29" s="436"/>
      <c r="D29" s="436">
        <f>B29-C29</f>
        <v>5072</v>
      </c>
      <c r="E29" s="592"/>
    </row>
    <row r="30" spans="1:5" ht="15">
      <c r="A30" s="411"/>
      <c r="B30" s="412"/>
      <c r="C30" s="436"/>
      <c r="D30" s="436"/>
      <c r="E30" s="592"/>
    </row>
    <row r="31" spans="1:5" s="438" customFormat="1" ht="30">
      <c r="A31" s="431" t="s">
        <v>140</v>
      </c>
      <c r="B31" s="432">
        <f>SUM(B32:B34)</f>
        <v>6553</v>
      </c>
      <c r="C31" s="437">
        <f>SUM(C32:C34)</f>
        <v>0</v>
      </c>
      <c r="D31" s="437">
        <f>SUM(D32:D34)</f>
        <v>6553</v>
      </c>
      <c r="E31" s="668">
        <f>SUM(E32:E34)</f>
        <v>0</v>
      </c>
    </row>
    <row r="32" spans="1:5" ht="15">
      <c r="A32" s="411" t="s">
        <v>95</v>
      </c>
      <c r="B32" s="412">
        <v>739</v>
      </c>
      <c r="C32" s="436"/>
      <c r="D32" s="436">
        <f>B32-C32</f>
        <v>739</v>
      </c>
      <c r="E32" s="592"/>
    </row>
    <row r="33" spans="1:5" ht="15">
      <c r="A33" s="411" t="s">
        <v>337</v>
      </c>
      <c r="B33" s="412">
        <v>2314</v>
      </c>
      <c r="C33" s="436"/>
      <c r="D33" s="436">
        <f>B33-C33</f>
        <v>2314</v>
      </c>
      <c r="E33" s="592"/>
    </row>
    <row r="34" spans="1:5" ht="15">
      <c r="A34" s="411" t="s">
        <v>338</v>
      </c>
      <c r="B34" s="412">
        <v>3500</v>
      </c>
      <c r="C34" s="436"/>
      <c r="D34" s="436">
        <f>B34-C34</f>
        <v>3500</v>
      </c>
      <c r="E34" s="592"/>
    </row>
    <row r="35" spans="1:5" ht="15">
      <c r="A35" s="411"/>
      <c r="B35" s="412"/>
      <c r="C35" s="436"/>
      <c r="D35" s="436"/>
      <c r="E35" s="592"/>
    </row>
    <row r="36" spans="1:5" ht="15.75" thickBot="1">
      <c r="A36" s="439" t="s">
        <v>437</v>
      </c>
      <c r="B36" s="440">
        <f>SUM(B7,B13,B17,B21,B26,B31)</f>
        <v>1377840</v>
      </c>
      <c r="C36" s="440">
        <f>SUM(C7,C13,C17,C21,C26,C31)</f>
        <v>849017</v>
      </c>
      <c r="D36" s="440">
        <f>SUM(D7,D13,D17,D21,D26,D31)</f>
        <v>479958</v>
      </c>
      <c r="E36" s="441">
        <f>SUM(E7,E13,E17,E21,E26,E31)</f>
        <v>59262</v>
      </c>
    </row>
    <row r="37" spans="1:5" ht="15">
      <c r="A37" s="661"/>
      <c r="B37" s="662"/>
      <c r="C37" s="662"/>
      <c r="D37" s="662"/>
      <c r="E37" s="662"/>
    </row>
    <row r="38" spans="1:5" ht="15">
      <c r="A38" s="881" t="s">
        <v>991</v>
      </c>
      <c r="B38" s="881"/>
      <c r="C38" s="881"/>
      <c r="D38" s="881"/>
      <c r="E38" s="881"/>
    </row>
    <row r="39" spans="1:5" ht="15">
      <c r="A39" s="881"/>
      <c r="B39" s="881"/>
      <c r="C39" s="881"/>
      <c r="D39" s="881"/>
      <c r="E39" s="881"/>
    </row>
    <row r="40" spans="1:5" ht="15">
      <c r="A40" s="881"/>
      <c r="B40" s="881"/>
      <c r="C40" s="881"/>
      <c r="D40" s="881"/>
      <c r="E40" s="881"/>
    </row>
    <row r="41" spans="1:5" ht="15">
      <c r="A41" s="881"/>
      <c r="B41" s="881"/>
      <c r="C41" s="881"/>
      <c r="D41" s="881"/>
      <c r="E41" s="881"/>
    </row>
    <row r="42" spans="1:5" ht="15">
      <c r="A42" s="661"/>
      <c r="B42" s="662"/>
      <c r="C42" s="662"/>
      <c r="D42" s="662"/>
      <c r="E42" s="662"/>
    </row>
    <row r="43" spans="1:5" ht="15">
      <c r="A43" s="889" t="s">
        <v>898</v>
      </c>
      <c r="B43" s="889"/>
      <c r="C43" s="889"/>
      <c r="D43" s="889"/>
      <c r="E43" s="889"/>
    </row>
    <row r="44" spans="1:5" ht="15.75" thickBot="1">
      <c r="A44" s="661"/>
      <c r="B44" s="662"/>
      <c r="C44" s="662"/>
      <c r="D44" s="662"/>
      <c r="E44" s="662"/>
    </row>
    <row r="45" spans="1:5" ht="15">
      <c r="A45" s="884" t="s">
        <v>445</v>
      </c>
      <c r="B45" s="886" t="s">
        <v>467</v>
      </c>
      <c r="C45" s="886" t="s">
        <v>446</v>
      </c>
      <c r="D45" s="886"/>
      <c r="E45" s="888"/>
    </row>
    <row r="46" spans="1:5" ht="57.75" thickBot="1">
      <c r="A46" s="885"/>
      <c r="B46" s="887"/>
      <c r="C46" s="435" t="s">
        <v>447</v>
      </c>
      <c r="D46" s="435" t="s">
        <v>731</v>
      </c>
      <c r="E46" s="674" t="s">
        <v>732</v>
      </c>
    </row>
    <row r="47" spans="1:5" ht="15">
      <c r="A47" s="671"/>
      <c r="B47" s="672"/>
      <c r="C47" s="672"/>
      <c r="D47" s="672"/>
      <c r="E47" s="673"/>
    </row>
    <row r="48" spans="1:5" s="663" customFormat="1" ht="15">
      <c r="A48" s="667" t="s">
        <v>895</v>
      </c>
      <c r="B48" s="437">
        <f>SUM(B49)</f>
        <v>147300</v>
      </c>
      <c r="C48" s="437">
        <f>SUM(C49)</f>
        <v>0</v>
      </c>
      <c r="D48" s="437">
        <f>SUM(D49)</f>
        <v>147300</v>
      </c>
      <c r="E48" s="668">
        <f>SUM(E49)</f>
        <v>0</v>
      </c>
    </row>
    <row r="49" spans="1:5" ht="15">
      <c r="A49" s="342" t="s">
        <v>53</v>
      </c>
      <c r="B49" s="436">
        <v>147300</v>
      </c>
      <c r="C49" s="436">
        <v>0</v>
      </c>
      <c r="D49" s="436">
        <f>B49-C49</f>
        <v>147300</v>
      </c>
      <c r="E49" s="666"/>
    </row>
    <row r="50" spans="1:5" ht="15">
      <c r="A50" s="664"/>
      <c r="B50" s="665"/>
      <c r="C50" s="665"/>
      <c r="D50" s="665"/>
      <c r="E50" s="666"/>
    </row>
    <row r="51" spans="1:5" ht="15">
      <c r="A51" s="428" t="s">
        <v>893</v>
      </c>
      <c r="B51" s="669">
        <f>SUM(B52:B53)</f>
        <v>6350</v>
      </c>
      <c r="C51" s="669">
        <f>SUM(C52:C53)</f>
        <v>0</v>
      </c>
      <c r="D51" s="669">
        <f>SUM(D52:D53)</f>
        <v>6350</v>
      </c>
      <c r="E51" s="429">
        <f>SUM(E52:E53)</f>
        <v>0</v>
      </c>
    </row>
    <row r="52" spans="1:5" ht="30">
      <c r="A52" s="342" t="s">
        <v>894</v>
      </c>
      <c r="B52" s="670">
        <v>6350</v>
      </c>
      <c r="C52" s="665"/>
      <c r="D52" s="436">
        <f>B52-C52</f>
        <v>6350</v>
      </c>
      <c r="E52" s="666"/>
    </row>
    <row r="53" spans="1:5" ht="15">
      <c r="A53" s="664"/>
      <c r="B53" s="665"/>
      <c r="C53" s="665"/>
      <c r="D53" s="665"/>
      <c r="E53" s="666"/>
    </row>
    <row r="54" spans="1:5" ht="15">
      <c r="A54" s="428" t="s">
        <v>137</v>
      </c>
      <c r="B54" s="669">
        <f>SUM(B55:B56)</f>
        <v>16392</v>
      </c>
      <c r="C54" s="665"/>
      <c r="D54" s="665">
        <f>B54-C54</f>
        <v>16392</v>
      </c>
      <c r="E54" s="666"/>
    </row>
    <row r="55" spans="1:5" ht="45">
      <c r="A55" s="342" t="s">
        <v>62</v>
      </c>
      <c r="B55" s="670">
        <v>15000</v>
      </c>
      <c r="C55" s="665"/>
      <c r="D55" s="436">
        <f>B55-C55</f>
        <v>15000</v>
      </c>
      <c r="E55" s="666"/>
    </row>
    <row r="56" spans="1:5" ht="15">
      <c r="A56" s="342" t="s">
        <v>896</v>
      </c>
      <c r="B56" s="670">
        <v>1392</v>
      </c>
      <c r="C56" s="665"/>
      <c r="D56" s="436">
        <f>B56-C56</f>
        <v>1392</v>
      </c>
      <c r="E56" s="666"/>
    </row>
    <row r="57" spans="1:5" ht="15">
      <c r="A57" s="664"/>
      <c r="B57" s="665"/>
      <c r="C57" s="665"/>
      <c r="D57" s="665"/>
      <c r="E57" s="666"/>
    </row>
    <row r="58" spans="1:5" ht="15.75" thickBot="1">
      <c r="A58" s="439" t="s">
        <v>437</v>
      </c>
      <c r="B58" s="440">
        <f>B48+B51+B54</f>
        <v>170042</v>
      </c>
      <c r="C58" s="440">
        <f>C48+C51+C54</f>
        <v>0</v>
      </c>
      <c r="D58" s="440">
        <f>D48+D51+D54</f>
        <v>170042</v>
      </c>
      <c r="E58" s="441">
        <f>E48+E51+E54</f>
        <v>0</v>
      </c>
    </row>
    <row r="59" spans="1:5" ht="15">
      <c r="A59" s="661"/>
      <c r="B59" s="662"/>
      <c r="C59" s="662"/>
      <c r="D59" s="662"/>
      <c r="E59" s="662"/>
    </row>
    <row r="60" spans="1:5" ht="15">
      <c r="A60" s="562" t="s">
        <v>899</v>
      </c>
      <c r="B60" s="563"/>
      <c r="C60" s="563"/>
      <c r="D60" s="563">
        <v>650000</v>
      </c>
      <c r="E60" s="563">
        <v>59262</v>
      </c>
    </row>
    <row r="61" spans="2:5" ht="15">
      <c r="B61" s="442"/>
      <c r="C61" s="442"/>
      <c r="D61" s="442"/>
      <c r="E61" s="442"/>
    </row>
    <row r="66" spans="2:5" ht="15">
      <c r="B66" s="442"/>
      <c r="C66" s="442"/>
      <c r="D66" s="442"/>
      <c r="E66" s="442"/>
    </row>
    <row r="67" spans="2:5" ht="15">
      <c r="B67" s="442"/>
      <c r="C67" s="442"/>
      <c r="D67" s="442"/>
      <c r="E67" s="442"/>
    </row>
    <row r="68" spans="2:5" ht="15">
      <c r="B68" s="442"/>
      <c r="C68" s="442"/>
      <c r="D68" s="442"/>
      <c r="E68" s="442"/>
    </row>
    <row r="69" spans="2:5" ht="15">
      <c r="B69" s="442"/>
      <c r="C69" s="442"/>
      <c r="D69" s="442"/>
      <c r="E69" s="442"/>
    </row>
    <row r="70" spans="2:5" ht="15">
      <c r="B70" s="442"/>
      <c r="C70" s="442"/>
      <c r="D70" s="442"/>
      <c r="E70" s="442"/>
    </row>
    <row r="71" spans="2:5" ht="15">
      <c r="B71" s="442"/>
      <c r="C71" s="442"/>
      <c r="D71" s="442"/>
      <c r="E71" s="442"/>
    </row>
    <row r="72" spans="2:5" ht="15">
      <c r="B72" s="442"/>
      <c r="C72" s="442"/>
      <c r="D72" s="442"/>
      <c r="E72" s="442"/>
    </row>
    <row r="73" spans="2:5" ht="15">
      <c r="B73" s="442"/>
      <c r="C73" s="442"/>
      <c r="D73" s="442"/>
      <c r="E73" s="442"/>
    </row>
    <row r="74" spans="2:5" ht="15">
      <c r="B74" s="442"/>
      <c r="C74" s="442"/>
      <c r="D74" s="442"/>
      <c r="E74" s="442"/>
    </row>
    <row r="75" spans="2:5" ht="15">
      <c r="B75" s="442"/>
      <c r="C75" s="442"/>
      <c r="D75" s="442"/>
      <c r="E75" s="442"/>
    </row>
    <row r="76" spans="2:5" ht="15">
      <c r="B76" s="442"/>
      <c r="C76" s="442"/>
      <c r="D76" s="442"/>
      <c r="E76" s="442"/>
    </row>
    <row r="77" spans="2:5" ht="15">
      <c r="B77" s="442"/>
      <c r="C77" s="442"/>
      <c r="D77" s="442"/>
      <c r="E77" s="442"/>
    </row>
  </sheetData>
  <sheetProtection/>
  <mergeCells count="10">
    <mergeCell ref="A38:E41"/>
    <mergeCell ref="A1:E1"/>
    <mergeCell ref="A3:E3"/>
    <mergeCell ref="A45:A46"/>
    <mergeCell ref="B45:B46"/>
    <mergeCell ref="C45:E45"/>
    <mergeCell ref="A43:E43"/>
    <mergeCell ref="A5:A6"/>
    <mergeCell ref="B5:B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 16. melléklet az 1/2015.(I.30.) önkormányzati rendelethez</oddHeader>
  </headerFooter>
  <rowBreaks count="1" manualBreakCount="1">
    <brk id="42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0"/>
  <sheetViews>
    <sheetView zoomScaleSheetLayoutView="89" workbookViewId="0" topLeftCell="A36">
      <selection activeCell="G64" sqref="G64"/>
    </sheetView>
  </sheetViews>
  <sheetFormatPr defaultColWidth="9.00390625" defaultRowHeight="12.75"/>
  <cols>
    <col min="1" max="1" width="15.875" style="454" customWidth="1"/>
    <col min="2" max="2" width="95.25390625" style="489" customWidth="1"/>
    <col min="3" max="3" width="15.375" style="454" hidden="1" customWidth="1"/>
    <col min="4" max="4" width="7.625" style="486" hidden="1" customWidth="1"/>
    <col min="5" max="5" width="13.875" style="490" hidden="1" customWidth="1"/>
    <col min="6" max="6" width="1.00390625" style="488" hidden="1" customWidth="1"/>
    <col min="7" max="7" width="17.25390625" style="454" customWidth="1"/>
    <col min="8" max="8" width="7.625" style="486" customWidth="1"/>
    <col min="9" max="9" width="22.00390625" style="490" customWidth="1"/>
    <col min="10" max="10" width="15.875" style="488" hidden="1" customWidth="1"/>
    <col min="11" max="11" width="13.875" style="294" customWidth="1"/>
    <col min="12" max="12" width="11.25390625" style="294" bestFit="1" customWidth="1"/>
    <col min="13" max="16384" width="9.125" style="294" customWidth="1"/>
  </cols>
  <sheetData>
    <row r="2" spans="1:11" ht="15.75">
      <c r="A2" s="893" t="s">
        <v>351</v>
      </c>
      <c r="B2" s="893"/>
      <c r="C2" s="893"/>
      <c r="D2" s="893"/>
      <c r="E2" s="893"/>
      <c r="F2" s="893"/>
      <c r="G2" s="893"/>
      <c r="H2" s="893"/>
      <c r="I2" s="893"/>
      <c r="J2" s="893"/>
      <c r="K2" s="894"/>
    </row>
    <row r="3" spans="1:11" ht="15.75">
      <c r="A3" s="895" t="s">
        <v>892</v>
      </c>
      <c r="B3" s="895"/>
      <c r="C3" s="895"/>
      <c r="D3" s="895"/>
      <c r="E3" s="895"/>
      <c r="F3" s="895"/>
      <c r="G3" s="895"/>
      <c r="H3" s="895"/>
      <c r="I3" s="895"/>
      <c r="J3" s="895"/>
      <c r="K3" s="894"/>
    </row>
    <row r="4" spans="2:10" ht="16.5" thickBot="1">
      <c r="B4" s="455"/>
      <c r="C4" s="453"/>
      <c r="D4" s="456"/>
      <c r="E4" s="457"/>
      <c r="F4" s="610"/>
      <c r="G4" s="453"/>
      <c r="H4" s="456"/>
      <c r="I4" s="457"/>
      <c r="J4" s="610"/>
    </row>
    <row r="5" spans="1:11" ht="16.5" customHeight="1" thickTop="1">
      <c r="A5" s="896" t="s">
        <v>196</v>
      </c>
      <c r="B5" s="898" t="s">
        <v>197</v>
      </c>
      <c r="C5" s="900" t="s">
        <v>852</v>
      </c>
      <c r="D5" s="901"/>
      <c r="E5" s="901"/>
      <c r="F5" s="901"/>
      <c r="G5" s="901" t="s">
        <v>853</v>
      </c>
      <c r="H5" s="901"/>
      <c r="I5" s="901"/>
      <c r="J5" s="901"/>
      <c r="K5" s="902"/>
    </row>
    <row r="6" spans="1:11" ht="39.75" customHeight="1" thickBot="1">
      <c r="A6" s="897"/>
      <c r="B6" s="899"/>
      <c r="C6" s="903" t="s">
        <v>198</v>
      </c>
      <c r="D6" s="904"/>
      <c r="E6" s="612" t="s">
        <v>199</v>
      </c>
      <c r="F6" s="611" t="s">
        <v>200</v>
      </c>
      <c r="G6" s="905" t="s">
        <v>198</v>
      </c>
      <c r="H6" s="906"/>
      <c r="I6" s="613" t="s">
        <v>199</v>
      </c>
      <c r="J6" s="614" t="s">
        <v>854</v>
      </c>
      <c r="K6" s="615" t="s">
        <v>855</v>
      </c>
    </row>
    <row r="7" spans="1:11" ht="20.25" customHeight="1" thickTop="1">
      <c r="A7" s="616" t="s">
        <v>201</v>
      </c>
      <c r="B7" s="617" t="s">
        <v>202</v>
      </c>
      <c r="C7" s="618"/>
      <c r="D7" s="619"/>
      <c r="E7" s="620"/>
      <c r="F7" s="618"/>
      <c r="G7" s="618"/>
      <c r="H7" s="619"/>
      <c r="I7" s="620"/>
      <c r="J7" s="458"/>
      <c r="K7" s="621"/>
    </row>
    <row r="8" spans="1:11" ht="16.5" customHeight="1">
      <c r="A8" s="622" t="s">
        <v>203</v>
      </c>
      <c r="B8" s="417" t="s">
        <v>204</v>
      </c>
      <c r="C8" s="282">
        <v>58.77</v>
      </c>
      <c r="D8" s="459" t="s">
        <v>205</v>
      </c>
      <c r="E8" s="460">
        <v>4580000</v>
      </c>
      <c r="F8" s="461">
        <f>C8*E8</f>
        <v>269166600</v>
      </c>
      <c r="G8" s="282">
        <v>58.59</v>
      </c>
      <c r="H8" s="459" t="s">
        <v>205</v>
      </c>
      <c r="I8" s="460">
        <v>4580000</v>
      </c>
      <c r="J8" s="461">
        <f>G8*I8</f>
        <v>268342200.00000003</v>
      </c>
      <c r="K8" s="623">
        <v>268342</v>
      </c>
    </row>
    <row r="9" spans="1:11" ht="17.25" customHeight="1">
      <c r="A9" s="624" t="s">
        <v>206</v>
      </c>
      <c r="B9" s="418" t="s">
        <v>207</v>
      </c>
      <c r="C9" s="427"/>
      <c r="D9" s="462"/>
      <c r="E9" s="285"/>
      <c r="F9" s="292"/>
      <c r="G9" s="427"/>
      <c r="H9" s="462"/>
      <c r="I9" s="285"/>
      <c r="J9" s="292"/>
      <c r="K9" s="625"/>
    </row>
    <row r="10" spans="1:11" ht="17.25" customHeight="1">
      <c r="A10" s="626" t="s">
        <v>208</v>
      </c>
      <c r="B10" s="419" t="s">
        <v>209</v>
      </c>
      <c r="C10" s="463">
        <v>1698.6</v>
      </c>
      <c r="D10" s="462" t="s">
        <v>210</v>
      </c>
      <c r="E10" s="285">
        <v>22300</v>
      </c>
      <c r="F10" s="283">
        <f>C10*E10</f>
        <v>37878780</v>
      </c>
      <c r="G10" s="463">
        <v>1697.7</v>
      </c>
      <c r="H10" s="462" t="s">
        <v>210</v>
      </c>
      <c r="I10" s="285">
        <v>22300</v>
      </c>
      <c r="J10" s="283">
        <v>37859535</v>
      </c>
      <c r="K10" s="627">
        <v>37859</v>
      </c>
    </row>
    <row r="11" spans="1:11" s="466" customFormat="1" ht="17.25" customHeight="1">
      <c r="A11" s="626" t="s">
        <v>211</v>
      </c>
      <c r="B11" s="420" t="s">
        <v>212</v>
      </c>
      <c r="C11" s="464"/>
      <c r="D11" s="301" t="s">
        <v>213</v>
      </c>
      <c r="E11" s="465"/>
      <c r="F11" s="283">
        <v>76483200</v>
      </c>
      <c r="G11" s="464">
        <v>206.4</v>
      </c>
      <c r="H11" s="301" t="s">
        <v>856</v>
      </c>
      <c r="I11" s="465">
        <v>400000</v>
      </c>
      <c r="J11" s="283">
        <v>82560000</v>
      </c>
      <c r="K11" s="627">
        <v>82560</v>
      </c>
    </row>
    <row r="12" spans="1:11" s="469" customFormat="1" ht="17.25" customHeight="1">
      <c r="A12" s="626" t="s">
        <v>214</v>
      </c>
      <c r="B12" s="421" t="s">
        <v>215</v>
      </c>
      <c r="C12" s="467"/>
      <c r="D12" s="301" t="s">
        <v>213</v>
      </c>
      <c r="E12" s="468"/>
      <c r="F12" s="283">
        <v>13458016</v>
      </c>
      <c r="G12" s="470">
        <v>129404</v>
      </c>
      <c r="H12" s="301" t="s">
        <v>857</v>
      </c>
      <c r="I12" s="285" t="s">
        <v>858</v>
      </c>
      <c r="J12" s="283">
        <v>13458016</v>
      </c>
      <c r="K12" s="627">
        <v>13458</v>
      </c>
    </row>
    <row r="13" spans="1:11" ht="17.25" customHeight="1">
      <c r="A13" s="626" t="s">
        <v>216</v>
      </c>
      <c r="B13" s="421" t="s">
        <v>217</v>
      </c>
      <c r="C13" s="467"/>
      <c r="D13" s="301" t="s">
        <v>213</v>
      </c>
      <c r="E13" s="287"/>
      <c r="F13" s="283">
        <v>30149000</v>
      </c>
      <c r="G13" s="628">
        <v>102.31</v>
      </c>
      <c r="H13" s="301" t="s">
        <v>856</v>
      </c>
      <c r="I13" s="287" t="s">
        <v>859</v>
      </c>
      <c r="J13" s="283">
        <v>30181450</v>
      </c>
      <c r="K13" s="627">
        <v>30181</v>
      </c>
    </row>
    <row r="14" spans="1:11" ht="17.25" customHeight="1">
      <c r="A14" s="629" t="s">
        <v>206</v>
      </c>
      <c r="B14" s="422" t="s">
        <v>218</v>
      </c>
      <c r="C14" s="470"/>
      <c r="D14" s="301"/>
      <c r="E14" s="471"/>
      <c r="F14" s="284">
        <f>SUM(F10:F13)</f>
        <v>157968996</v>
      </c>
      <c r="G14" s="470"/>
      <c r="H14" s="301"/>
      <c r="I14" s="471"/>
      <c r="J14" s="284">
        <f>SUM(J10:J13)</f>
        <v>164059001</v>
      </c>
      <c r="K14" s="623">
        <f>SUM(K10:K13)</f>
        <v>164058</v>
      </c>
    </row>
    <row r="15" spans="1:11" ht="17.25" customHeight="1">
      <c r="A15" s="629" t="s">
        <v>219</v>
      </c>
      <c r="B15" s="422" t="s">
        <v>860</v>
      </c>
      <c r="C15" s="285">
        <v>23733</v>
      </c>
      <c r="D15" s="286" t="s">
        <v>205</v>
      </c>
      <c r="E15" s="287">
        <v>2700</v>
      </c>
      <c r="F15" s="284">
        <f>C15*E15</f>
        <v>64079100</v>
      </c>
      <c r="G15" s="285">
        <v>23630</v>
      </c>
      <c r="H15" s="286" t="s">
        <v>205</v>
      </c>
      <c r="I15" s="287">
        <v>2700</v>
      </c>
      <c r="J15" s="284">
        <f>G15*I15</f>
        <v>63801000</v>
      </c>
      <c r="K15" s="623">
        <v>63801</v>
      </c>
    </row>
    <row r="16" spans="1:11" ht="15" customHeight="1">
      <c r="A16" s="629" t="s">
        <v>861</v>
      </c>
      <c r="B16" s="422" t="s">
        <v>862</v>
      </c>
      <c r="C16" s="285"/>
      <c r="D16" s="286"/>
      <c r="E16" s="287"/>
      <c r="F16" s="284"/>
      <c r="G16" s="285">
        <v>703</v>
      </c>
      <c r="H16" s="286" t="s">
        <v>205</v>
      </c>
      <c r="I16" s="630" t="s">
        <v>863</v>
      </c>
      <c r="J16" s="284">
        <v>1792650</v>
      </c>
      <c r="K16" s="623">
        <v>1793</v>
      </c>
    </row>
    <row r="17" spans="1:11" ht="15" customHeight="1">
      <c r="A17" s="629" t="s">
        <v>864</v>
      </c>
      <c r="B17" s="422" t="s">
        <v>164</v>
      </c>
      <c r="C17" s="285"/>
      <c r="D17" s="286"/>
      <c r="E17" s="287"/>
      <c r="F17" s="284"/>
      <c r="G17" s="285">
        <v>27053549</v>
      </c>
      <c r="H17" s="286" t="s">
        <v>165</v>
      </c>
      <c r="I17" s="630" t="s">
        <v>865</v>
      </c>
      <c r="J17" s="284">
        <v>41933700</v>
      </c>
      <c r="K17" s="623">
        <v>41934</v>
      </c>
    </row>
    <row r="18" spans="1:11" ht="15.75" customHeight="1">
      <c r="A18" s="631" t="s">
        <v>220</v>
      </c>
      <c r="B18" s="472" t="s">
        <v>221</v>
      </c>
      <c r="C18" s="288"/>
      <c r="D18" s="289"/>
      <c r="E18" s="290"/>
      <c r="F18" s="296">
        <f>F8+F14+F15</f>
        <v>491214696</v>
      </c>
      <c r="G18" s="288"/>
      <c r="H18" s="289"/>
      <c r="I18" s="290"/>
      <c r="J18" s="296">
        <f>J8+J14+J15+J16+J17</f>
        <v>539928551</v>
      </c>
      <c r="K18" s="475">
        <f>K8+K14+K15+K16+K17</f>
        <v>539928</v>
      </c>
    </row>
    <row r="19" spans="1:11" ht="15.75" customHeight="1">
      <c r="A19" s="631" t="s">
        <v>222</v>
      </c>
      <c r="B19" s="472" t="s">
        <v>223</v>
      </c>
      <c r="C19" s="288">
        <v>317</v>
      </c>
      <c r="D19" s="289" t="s">
        <v>224</v>
      </c>
      <c r="E19" s="290" t="s">
        <v>225</v>
      </c>
      <c r="F19" s="296">
        <f>C19*100</f>
        <v>31700</v>
      </c>
      <c r="G19" s="288">
        <v>317</v>
      </c>
      <c r="H19" s="289" t="s">
        <v>224</v>
      </c>
      <c r="I19" s="290" t="s">
        <v>225</v>
      </c>
      <c r="J19" s="296">
        <v>31700</v>
      </c>
      <c r="K19" s="475">
        <v>32</v>
      </c>
    </row>
    <row r="20" spans="1:11" ht="15" customHeight="1">
      <c r="A20" s="631" t="s">
        <v>201</v>
      </c>
      <c r="B20" s="472"/>
      <c r="C20" s="288"/>
      <c r="D20" s="289"/>
      <c r="E20" s="290"/>
      <c r="F20" s="296">
        <f>SUM(F18:F19)</f>
        <v>491246396</v>
      </c>
      <c r="G20" s="288"/>
      <c r="H20" s="289"/>
      <c r="I20" s="290"/>
      <c r="J20" s="632">
        <f>SUM(J18:J19)</f>
        <v>539960251</v>
      </c>
      <c r="K20" s="633">
        <f>SUM(K18:K19)</f>
        <v>539960</v>
      </c>
    </row>
    <row r="21" spans="1:11" ht="15" customHeight="1">
      <c r="A21" s="629" t="s">
        <v>226</v>
      </c>
      <c r="B21" s="425" t="s">
        <v>227</v>
      </c>
      <c r="C21" s="473"/>
      <c r="D21" s="286"/>
      <c r="E21" s="287"/>
      <c r="F21" s="284"/>
      <c r="G21" s="473"/>
      <c r="H21" s="286"/>
      <c r="I21" s="287"/>
      <c r="J21" s="284"/>
      <c r="K21" s="623"/>
    </row>
    <row r="22" spans="1:11" ht="17.25" customHeight="1">
      <c r="A22" s="629"/>
      <c r="B22" s="425" t="s">
        <v>228</v>
      </c>
      <c r="C22" s="291">
        <v>54.1</v>
      </c>
      <c r="D22" s="286" t="s">
        <v>205</v>
      </c>
      <c r="E22" s="287">
        <v>4012000</v>
      </c>
      <c r="F22" s="292">
        <f>C22*E22*8/12</f>
        <v>144699466.66666666</v>
      </c>
      <c r="G22" s="291">
        <v>52.4</v>
      </c>
      <c r="H22" s="286" t="s">
        <v>205</v>
      </c>
      <c r="I22" s="287">
        <v>4152000</v>
      </c>
      <c r="J22" s="292">
        <f>G22*I22/12*8</f>
        <v>145043200</v>
      </c>
      <c r="K22" s="625">
        <v>145043</v>
      </c>
    </row>
    <row r="23" spans="1:11" ht="17.25" customHeight="1">
      <c r="A23" s="629"/>
      <c r="B23" s="425" t="s">
        <v>229</v>
      </c>
      <c r="C23" s="291">
        <v>53.5</v>
      </c>
      <c r="D23" s="286" t="s">
        <v>205</v>
      </c>
      <c r="E23" s="287">
        <v>4012000</v>
      </c>
      <c r="F23" s="292">
        <f>C23*E23*4/12</f>
        <v>71547333.33333333</v>
      </c>
      <c r="G23" s="291">
        <v>51.6</v>
      </c>
      <c r="H23" s="286" t="s">
        <v>205</v>
      </c>
      <c r="I23" s="287">
        <v>4152000</v>
      </c>
      <c r="J23" s="292">
        <f>G23*I23/12*4</f>
        <v>71414400</v>
      </c>
      <c r="K23" s="625">
        <v>71415</v>
      </c>
    </row>
    <row r="24" spans="1:11" ht="17.25" customHeight="1">
      <c r="A24" s="629"/>
      <c r="B24" s="425" t="s">
        <v>866</v>
      </c>
      <c r="C24" s="291">
        <v>53.5</v>
      </c>
      <c r="D24" s="286" t="s">
        <v>205</v>
      </c>
      <c r="E24" s="287">
        <v>34400</v>
      </c>
      <c r="F24" s="292">
        <f>C24*E24</f>
        <v>1840400</v>
      </c>
      <c r="G24" s="291">
        <v>51.6</v>
      </c>
      <c r="H24" s="286" t="s">
        <v>205</v>
      </c>
      <c r="I24" s="287">
        <v>35000</v>
      </c>
      <c r="J24" s="292">
        <f>G24*I24</f>
        <v>1806000</v>
      </c>
      <c r="K24" s="625">
        <v>1806</v>
      </c>
    </row>
    <row r="25" spans="1:11" ht="17.25" customHeight="1">
      <c r="A25" s="629"/>
      <c r="B25" s="425" t="s">
        <v>230</v>
      </c>
      <c r="C25" s="291">
        <v>33</v>
      </c>
      <c r="D25" s="286" t="s">
        <v>205</v>
      </c>
      <c r="E25" s="287">
        <v>1800000</v>
      </c>
      <c r="F25" s="292">
        <f>C25*E25*8/12</f>
        <v>39600000</v>
      </c>
      <c r="G25" s="291">
        <v>34</v>
      </c>
      <c r="H25" s="286" t="s">
        <v>205</v>
      </c>
      <c r="I25" s="287">
        <v>1800000</v>
      </c>
      <c r="J25" s="292">
        <f>G25*I25/12*8</f>
        <v>40800000</v>
      </c>
      <c r="K25" s="625">
        <v>40800</v>
      </c>
    </row>
    <row r="26" spans="1:11" ht="17.25" customHeight="1">
      <c r="A26" s="629"/>
      <c r="B26" s="425" t="s">
        <v>231</v>
      </c>
      <c r="C26" s="291">
        <v>33</v>
      </c>
      <c r="D26" s="286" t="s">
        <v>205</v>
      </c>
      <c r="E26" s="287">
        <v>1800000</v>
      </c>
      <c r="F26" s="292">
        <f>C26*E26*4/12</f>
        <v>19800000</v>
      </c>
      <c r="G26" s="291">
        <v>34</v>
      </c>
      <c r="H26" s="286" t="s">
        <v>205</v>
      </c>
      <c r="I26" s="287">
        <v>1800000</v>
      </c>
      <c r="J26" s="292">
        <f>G26*I26/12*4</f>
        <v>20400000</v>
      </c>
      <c r="K26" s="625">
        <v>20400</v>
      </c>
    </row>
    <row r="27" spans="1:11" ht="28.5" customHeight="1">
      <c r="A27" s="631" t="s">
        <v>226</v>
      </c>
      <c r="B27" s="474" t="s">
        <v>232</v>
      </c>
      <c r="C27" s="473"/>
      <c r="D27" s="286"/>
      <c r="E27" s="287"/>
      <c r="F27" s="296">
        <f>SUM(F22:F26)</f>
        <v>277487200</v>
      </c>
      <c r="G27" s="473"/>
      <c r="H27" s="286"/>
      <c r="I27" s="287"/>
      <c r="J27" s="632">
        <f>SUM(J22:J26)</f>
        <v>279463600</v>
      </c>
      <c r="K27" s="633">
        <f>SUM(K22:K26)</f>
        <v>279464</v>
      </c>
    </row>
    <row r="28" spans="1:11" ht="17.25" customHeight="1">
      <c r="A28" s="629" t="s">
        <v>233</v>
      </c>
      <c r="B28" s="418" t="s">
        <v>234</v>
      </c>
      <c r="C28" s="293"/>
      <c r="D28" s="286"/>
      <c r="E28" s="287"/>
      <c r="F28" s="284"/>
      <c r="G28" s="293"/>
      <c r="H28" s="286"/>
      <c r="I28" s="287"/>
      <c r="J28" s="284"/>
      <c r="K28" s="623"/>
    </row>
    <row r="29" spans="1:11" ht="17.25" customHeight="1">
      <c r="A29" s="629"/>
      <c r="B29" s="418" t="s">
        <v>235</v>
      </c>
      <c r="C29" s="293">
        <v>6</v>
      </c>
      <c r="D29" s="286" t="s">
        <v>205</v>
      </c>
      <c r="E29" s="287">
        <v>56000</v>
      </c>
      <c r="F29" s="292">
        <f>C29*E29*8/12</f>
        <v>224000</v>
      </c>
      <c r="G29" s="293">
        <v>4</v>
      </c>
      <c r="H29" s="286" t="s">
        <v>205</v>
      </c>
      <c r="I29" s="287">
        <v>70000</v>
      </c>
      <c r="J29" s="292">
        <f>G29*I29/12*8</f>
        <v>186666.66666666666</v>
      </c>
      <c r="K29" s="625">
        <v>187</v>
      </c>
    </row>
    <row r="30" spans="1:11" ht="17.25" customHeight="1">
      <c r="A30" s="629"/>
      <c r="B30" s="418" t="s">
        <v>236</v>
      </c>
      <c r="C30" s="293">
        <v>586</v>
      </c>
      <c r="D30" s="286"/>
      <c r="E30" s="287">
        <v>56000</v>
      </c>
      <c r="F30" s="292">
        <f>C30*E30*8/12</f>
        <v>21877333.333333332</v>
      </c>
      <c r="G30" s="293">
        <v>575</v>
      </c>
      <c r="H30" s="286" t="s">
        <v>205</v>
      </c>
      <c r="I30" s="287">
        <v>70000</v>
      </c>
      <c r="J30" s="292">
        <f>G30*I30/12*8</f>
        <v>26833333.333333332</v>
      </c>
      <c r="K30" s="625">
        <v>26833</v>
      </c>
    </row>
    <row r="31" spans="1:11" ht="17.25" customHeight="1">
      <c r="A31" s="629"/>
      <c r="B31" s="418" t="s">
        <v>237</v>
      </c>
      <c r="C31" s="293">
        <v>589</v>
      </c>
      <c r="D31" s="286" t="s">
        <v>205</v>
      </c>
      <c r="E31" s="287">
        <v>56000</v>
      </c>
      <c r="F31" s="292">
        <f>C31*E31*4/12</f>
        <v>10994666.666666666</v>
      </c>
      <c r="G31" s="293">
        <v>0</v>
      </c>
      <c r="H31" s="286" t="s">
        <v>205</v>
      </c>
      <c r="I31" s="287">
        <v>70000</v>
      </c>
      <c r="J31" s="292">
        <f>G31*I31/12*4</f>
        <v>0</v>
      </c>
      <c r="K31" s="625">
        <v>0</v>
      </c>
    </row>
    <row r="32" spans="1:11" ht="17.25" customHeight="1">
      <c r="A32" s="629"/>
      <c r="B32" s="418" t="s">
        <v>867</v>
      </c>
      <c r="C32" s="293"/>
      <c r="D32" s="286"/>
      <c r="E32" s="287"/>
      <c r="F32" s="292"/>
      <c r="G32" s="293">
        <v>568</v>
      </c>
      <c r="H32" s="286" t="s">
        <v>205</v>
      </c>
      <c r="I32" s="287">
        <v>70000</v>
      </c>
      <c r="J32" s="292">
        <f>G32*I32/12*4</f>
        <v>13253333.333333334</v>
      </c>
      <c r="K32" s="625">
        <v>13253</v>
      </c>
    </row>
    <row r="33" spans="1:11" ht="15.75">
      <c r="A33" s="631" t="s">
        <v>233</v>
      </c>
      <c r="B33" s="423" t="s">
        <v>238</v>
      </c>
      <c r="C33" s="293"/>
      <c r="D33" s="286"/>
      <c r="E33" s="287"/>
      <c r="F33" s="296">
        <f>SUM(F29:F31)</f>
        <v>33096000</v>
      </c>
      <c r="G33" s="293"/>
      <c r="H33" s="286"/>
      <c r="I33" s="287"/>
      <c r="J33" s="632">
        <f>SUM(J29:J32)</f>
        <v>40273333.333333336</v>
      </c>
      <c r="K33" s="633">
        <f>SUM(K29:K32)</f>
        <v>40273</v>
      </c>
    </row>
    <row r="34" spans="1:11" ht="15" customHeight="1">
      <c r="A34" s="629" t="s">
        <v>868</v>
      </c>
      <c r="B34" s="425" t="s">
        <v>869</v>
      </c>
      <c r="C34" s="293"/>
      <c r="D34" s="286"/>
      <c r="E34" s="287"/>
      <c r="F34" s="296"/>
      <c r="G34" s="293"/>
      <c r="H34" s="286"/>
      <c r="I34" s="287"/>
      <c r="J34" s="634"/>
      <c r="K34" s="475"/>
    </row>
    <row r="35" spans="1:11" ht="18" customHeight="1">
      <c r="A35" s="629"/>
      <c r="B35" s="425" t="s">
        <v>870</v>
      </c>
      <c r="C35" s="293"/>
      <c r="D35" s="286"/>
      <c r="E35" s="287"/>
      <c r="F35" s="296"/>
      <c r="G35" s="293">
        <v>11</v>
      </c>
      <c r="H35" s="286" t="s">
        <v>205</v>
      </c>
      <c r="I35" s="733" t="s">
        <v>871</v>
      </c>
      <c r="J35" s="634">
        <f>G35*352000</f>
        <v>3872000</v>
      </c>
      <c r="K35" s="475">
        <v>3872</v>
      </c>
    </row>
    <row r="36" spans="1:11" ht="18" customHeight="1">
      <c r="A36" s="631"/>
      <c r="B36" s="425" t="s">
        <v>872</v>
      </c>
      <c r="C36" s="293"/>
      <c r="D36" s="286"/>
      <c r="E36" s="287"/>
      <c r="F36" s="296"/>
      <c r="G36" s="293">
        <v>0</v>
      </c>
      <c r="H36" s="286" t="s">
        <v>873</v>
      </c>
      <c r="I36" s="733" t="s">
        <v>874</v>
      </c>
      <c r="J36" s="635">
        <v>0</v>
      </c>
      <c r="K36" s="625"/>
    </row>
    <row r="37" spans="1:11" ht="18" customHeight="1">
      <c r="A37" s="631"/>
      <c r="B37" s="425" t="s">
        <v>875</v>
      </c>
      <c r="C37" s="293"/>
      <c r="D37" s="286"/>
      <c r="E37" s="287"/>
      <c r="F37" s="296"/>
      <c r="G37" s="293">
        <v>0</v>
      </c>
      <c r="H37" s="286" t="s">
        <v>873</v>
      </c>
      <c r="I37" s="733" t="s">
        <v>876</v>
      </c>
      <c r="J37" s="635">
        <v>0</v>
      </c>
      <c r="K37" s="625"/>
    </row>
    <row r="38" spans="1:11" ht="18" customHeight="1">
      <c r="A38" s="631"/>
      <c r="B38" s="425" t="s">
        <v>877</v>
      </c>
      <c r="C38" s="293"/>
      <c r="D38" s="286"/>
      <c r="E38" s="287"/>
      <c r="F38" s="296"/>
      <c r="G38" s="293">
        <v>0</v>
      </c>
      <c r="H38" s="286" t="s">
        <v>873</v>
      </c>
      <c r="I38" s="733" t="s">
        <v>878</v>
      </c>
      <c r="J38" s="635">
        <v>0</v>
      </c>
      <c r="K38" s="625"/>
    </row>
    <row r="39" spans="1:11" ht="18" customHeight="1">
      <c r="A39" s="631" t="s">
        <v>239</v>
      </c>
      <c r="B39" s="474" t="s">
        <v>240</v>
      </c>
      <c r="C39" s="293"/>
      <c r="D39" s="286"/>
      <c r="E39" s="287"/>
      <c r="F39" s="296">
        <f>F27+F33</f>
        <v>310583200</v>
      </c>
      <c r="G39" s="293"/>
      <c r="H39" s="286"/>
      <c r="I39" s="287"/>
      <c r="J39" s="632">
        <f>J27+J33+J35</f>
        <v>323608933.3333333</v>
      </c>
      <c r="K39" s="633">
        <f>K27+K33+K35</f>
        <v>323609</v>
      </c>
    </row>
    <row r="40" spans="1:11" ht="18" customHeight="1">
      <c r="A40" s="631" t="s">
        <v>241</v>
      </c>
      <c r="B40" s="474" t="s">
        <v>879</v>
      </c>
      <c r="C40" s="293"/>
      <c r="D40" s="286"/>
      <c r="E40" s="287"/>
      <c r="F40" s="475">
        <v>92850000</v>
      </c>
      <c r="G40" s="293"/>
      <c r="H40" s="286"/>
      <c r="I40" s="287"/>
      <c r="J40" s="296">
        <v>12701000</v>
      </c>
      <c r="K40" s="475">
        <v>12701</v>
      </c>
    </row>
    <row r="41" spans="1:11" ht="15.75">
      <c r="A41" s="636" t="s">
        <v>242</v>
      </c>
      <c r="B41" s="424" t="s">
        <v>243</v>
      </c>
      <c r="C41" s="293"/>
      <c r="D41" s="286"/>
      <c r="E41" s="287"/>
      <c r="F41" s="292"/>
      <c r="G41" s="293"/>
      <c r="H41" s="286"/>
      <c r="I41" s="287"/>
      <c r="J41" s="292"/>
      <c r="K41" s="625"/>
    </row>
    <row r="42" spans="1:11" ht="17.25" customHeight="1">
      <c r="A42" s="636" t="s">
        <v>244</v>
      </c>
      <c r="B42" s="418" t="s">
        <v>266</v>
      </c>
      <c r="C42" s="476">
        <v>7.831</v>
      </c>
      <c r="D42" s="286" t="s">
        <v>205</v>
      </c>
      <c r="E42" s="287">
        <v>3950000</v>
      </c>
      <c r="F42" s="292">
        <f>C42*3950000</f>
        <v>30932450</v>
      </c>
      <c r="G42" s="637">
        <v>7.8076</v>
      </c>
      <c r="H42" s="286" t="s">
        <v>880</v>
      </c>
      <c r="I42" s="287">
        <v>3950000</v>
      </c>
      <c r="J42" s="292">
        <f>G42*I42</f>
        <v>30840020</v>
      </c>
      <c r="K42" s="625">
        <v>30840</v>
      </c>
    </row>
    <row r="43" spans="1:11" ht="17.25" customHeight="1">
      <c r="A43" s="636" t="s">
        <v>881</v>
      </c>
      <c r="B43" s="423" t="s">
        <v>267</v>
      </c>
      <c r="C43" s="287">
        <v>39155</v>
      </c>
      <c r="D43" s="286" t="s">
        <v>205</v>
      </c>
      <c r="E43" s="287">
        <v>300</v>
      </c>
      <c r="F43" s="292">
        <f>C43*E43</f>
        <v>11746500</v>
      </c>
      <c r="G43" s="287">
        <v>39038</v>
      </c>
      <c r="H43" s="286" t="s">
        <v>205</v>
      </c>
      <c r="I43" s="287">
        <v>300</v>
      </c>
      <c r="J43" s="292">
        <f>G43*I43</f>
        <v>11711400</v>
      </c>
      <c r="K43" s="625">
        <v>11711</v>
      </c>
    </row>
    <row r="44" spans="1:11" ht="17.25" customHeight="1">
      <c r="A44" s="636" t="s">
        <v>881</v>
      </c>
      <c r="B44" s="423" t="s">
        <v>268</v>
      </c>
      <c r="C44" s="287">
        <v>6599</v>
      </c>
      <c r="D44" s="286" t="s">
        <v>205</v>
      </c>
      <c r="E44" s="287">
        <v>1200</v>
      </c>
      <c r="F44" s="292">
        <f>C44*E44</f>
        <v>7918800</v>
      </c>
      <c r="G44" s="287">
        <v>6564</v>
      </c>
      <c r="H44" s="286" t="s">
        <v>205</v>
      </c>
      <c r="I44" s="287">
        <v>1200</v>
      </c>
      <c r="J44" s="292">
        <f>G44*I44</f>
        <v>7876800</v>
      </c>
      <c r="K44" s="625">
        <v>7877</v>
      </c>
    </row>
    <row r="45" spans="1:11" ht="17.25" customHeight="1">
      <c r="A45" s="629" t="s">
        <v>269</v>
      </c>
      <c r="B45" s="424" t="s">
        <v>270</v>
      </c>
      <c r="C45" s="476"/>
      <c r="D45" s="286"/>
      <c r="E45" s="287"/>
      <c r="F45" s="284">
        <f>SUM(F42:F44)</f>
        <v>50597750</v>
      </c>
      <c r="G45" s="476"/>
      <c r="H45" s="286"/>
      <c r="I45" s="287"/>
      <c r="J45" s="638">
        <f>SUM(J42:J44)</f>
        <v>50428220</v>
      </c>
      <c r="K45" s="639">
        <f>SUM(K42:K44)</f>
        <v>50428</v>
      </c>
    </row>
    <row r="46" spans="1:11" ht="17.25" customHeight="1">
      <c r="A46" s="629" t="s">
        <v>271</v>
      </c>
      <c r="B46" s="418" t="s">
        <v>882</v>
      </c>
      <c r="C46" s="293">
        <v>80</v>
      </c>
      <c r="D46" s="286" t="s">
        <v>205</v>
      </c>
      <c r="E46" s="287">
        <v>60896</v>
      </c>
      <c r="F46" s="284">
        <f>C46*E46</f>
        <v>4871680</v>
      </c>
      <c r="G46" s="293">
        <v>63</v>
      </c>
      <c r="H46" s="286" t="s">
        <v>205</v>
      </c>
      <c r="I46" s="287">
        <v>55360</v>
      </c>
      <c r="J46" s="284">
        <f>G46*I46*110%</f>
        <v>3836448.0000000005</v>
      </c>
      <c r="K46" s="623">
        <v>3836</v>
      </c>
    </row>
    <row r="47" spans="1:11" ht="29.25" customHeight="1">
      <c r="A47" s="629" t="s">
        <v>272</v>
      </c>
      <c r="B47" s="425" t="s">
        <v>273</v>
      </c>
      <c r="C47" s="293">
        <v>22</v>
      </c>
      <c r="D47" s="286" t="s">
        <v>205</v>
      </c>
      <c r="E47" s="287">
        <v>145000</v>
      </c>
      <c r="F47" s="284">
        <f>C47*(E47*130%)</f>
        <v>4147000</v>
      </c>
      <c r="G47" s="293">
        <v>20</v>
      </c>
      <c r="H47" s="286" t="s">
        <v>205</v>
      </c>
      <c r="I47" s="287">
        <f>145000</f>
        <v>145000</v>
      </c>
      <c r="J47" s="284">
        <f>G47*I47*130%</f>
        <v>3770000</v>
      </c>
      <c r="K47" s="623">
        <v>3770</v>
      </c>
    </row>
    <row r="48" spans="1:11" ht="15.75">
      <c r="A48" s="629" t="s">
        <v>274</v>
      </c>
      <c r="B48" s="425" t="s">
        <v>275</v>
      </c>
      <c r="C48" s="293">
        <v>65</v>
      </c>
      <c r="D48" s="286" t="s">
        <v>205</v>
      </c>
      <c r="E48" s="287">
        <v>109000</v>
      </c>
      <c r="F48" s="284">
        <f>C48*(E48*150%)</f>
        <v>10627500</v>
      </c>
      <c r="G48" s="293">
        <v>65</v>
      </c>
      <c r="H48" s="286" t="s">
        <v>205</v>
      </c>
      <c r="I48" s="287">
        <v>109000</v>
      </c>
      <c r="J48" s="284">
        <f>G48*I48*150%</f>
        <v>10627500</v>
      </c>
      <c r="K48" s="623">
        <v>10628</v>
      </c>
    </row>
    <row r="49" spans="1:11" ht="31.5">
      <c r="A49" s="629" t="s">
        <v>276</v>
      </c>
      <c r="B49" s="425" t="s">
        <v>277</v>
      </c>
      <c r="C49" s="293">
        <v>25</v>
      </c>
      <c r="D49" s="286" t="s">
        <v>205</v>
      </c>
      <c r="E49" s="287">
        <v>500000</v>
      </c>
      <c r="F49" s="284">
        <f>C49*(E49*110%)</f>
        <v>13750000</v>
      </c>
      <c r="G49" s="293">
        <v>25</v>
      </c>
      <c r="H49" s="286" t="s">
        <v>205</v>
      </c>
      <c r="I49" s="287">
        <v>500000</v>
      </c>
      <c r="J49" s="284">
        <f>G49*I49*110%</f>
        <v>13750000.000000002</v>
      </c>
      <c r="K49" s="623">
        <v>13750</v>
      </c>
    </row>
    <row r="50" spans="1:11" ht="15.75">
      <c r="A50" s="629" t="s">
        <v>278</v>
      </c>
      <c r="B50" s="425" t="s">
        <v>279</v>
      </c>
      <c r="C50" s="293">
        <v>33</v>
      </c>
      <c r="D50" s="286" t="s">
        <v>205</v>
      </c>
      <c r="E50" s="287">
        <v>206100</v>
      </c>
      <c r="F50" s="284">
        <f>C50*(E50*120%)</f>
        <v>8161560</v>
      </c>
      <c r="G50" s="293">
        <v>33</v>
      </c>
      <c r="H50" s="286" t="s">
        <v>205</v>
      </c>
      <c r="I50" s="287">
        <v>206100</v>
      </c>
      <c r="J50" s="284">
        <f>G50*I50*120%</f>
        <v>8161560</v>
      </c>
      <c r="K50" s="623">
        <v>8162</v>
      </c>
    </row>
    <row r="51" spans="1:11" ht="15.75">
      <c r="A51" s="631" t="s">
        <v>280</v>
      </c>
      <c r="B51" s="423" t="s">
        <v>281</v>
      </c>
      <c r="C51" s="295"/>
      <c r="D51" s="286"/>
      <c r="E51" s="287"/>
      <c r="F51" s="296"/>
      <c r="G51" s="295"/>
      <c r="H51" s="286"/>
      <c r="I51" s="287"/>
      <c r="J51" s="296"/>
      <c r="K51" s="475"/>
    </row>
    <row r="52" spans="1:11" ht="15.75">
      <c r="A52" s="626" t="s">
        <v>282</v>
      </c>
      <c r="B52" s="425" t="s">
        <v>883</v>
      </c>
      <c r="C52" s="293">
        <v>61</v>
      </c>
      <c r="D52" s="286" t="s">
        <v>205</v>
      </c>
      <c r="E52" s="287">
        <v>494100</v>
      </c>
      <c r="F52" s="292">
        <f>C52*E52</f>
        <v>30140100</v>
      </c>
      <c r="G52" s="293">
        <v>65</v>
      </c>
      <c r="H52" s="286" t="s">
        <v>205</v>
      </c>
      <c r="I52" s="287">
        <v>494100</v>
      </c>
      <c r="J52" s="292">
        <f>G52*I52</f>
        <v>32116500</v>
      </c>
      <c r="K52" s="625">
        <v>32116</v>
      </c>
    </row>
    <row r="53" spans="1:11" ht="15.75">
      <c r="A53" s="626" t="s">
        <v>282</v>
      </c>
      <c r="B53" s="425" t="s">
        <v>283</v>
      </c>
      <c r="C53" s="293">
        <v>8</v>
      </c>
      <c r="D53" s="286" t="s">
        <v>205</v>
      </c>
      <c r="E53" s="287">
        <v>518805</v>
      </c>
      <c r="F53" s="292">
        <f>C53*E53</f>
        <v>4150440</v>
      </c>
      <c r="G53" s="293">
        <v>0</v>
      </c>
      <c r="H53" s="286" t="s">
        <v>205</v>
      </c>
      <c r="I53" s="287">
        <v>494100</v>
      </c>
      <c r="J53" s="292">
        <v>0</v>
      </c>
      <c r="K53" s="625"/>
    </row>
    <row r="54" spans="1:11" ht="15.75">
      <c r="A54" s="626" t="s">
        <v>282</v>
      </c>
      <c r="B54" s="425" t="s">
        <v>284</v>
      </c>
      <c r="C54" s="293">
        <v>6</v>
      </c>
      <c r="D54" s="286" t="s">
        <v>205</v>
      </c>
      <c r="E54" s="287">
        <v>543510</v>
      </c>
      <c r="F54" s="292">
        <f>C54*E54</f>
        <v>3261060</v>
      </c>
      <c r="G54" s="293">
        <v>0</v>
      </c>
      <c r="H54" s="286" t="s">
        <v>205</v>
      </c>
      <c r="I54" s="287">
        <v>494100</v>
      </c>
      <c r="J54" s="292">
        <v>0</v>
      </c>
      <c r="K54" s="625"/>
    </row>
    <row r="55" spans="1:11" ht="17.25" customHeight="1">
      <c r="A55" s="626" t="s">
        <v>282</v>
      </c>
      <c r="B55" s="424" t="s">
        <v>285</v>
      </c>
      <c r="C55" s="293">
        <v>4</v>
      </c>
      <c r="D55" s="286" t="s">
        <v>205</v>
      </c>
      <c r="E55" s="287">
        <v>741150</v>
      </c>
      <c r="F55" s="292">
        <f>C55*E55</f>
        <v>2964600</v>
      </c>
      <c r="G55" s="293">
        <v>4</v>
      </c>
      <c r="H55" s="286" t="s">
        <v>205</v>
      </c>
      <c r="I55" s="287">
        <v>494100</v>
      </c>
      <c r="J55" s="292">
        <f>G55*I55*150%</f>
        <v>2964600</v>
      </c>
      <c r="K55" s="625">
        <v>2965</v>
      </c>
    </row>
    <row r="56" spans="1:11" ht="17.25" customHeight="1">
      <c r="A56" s="631" t="s">
        <v>280</v>
      </c>
      <c r="B56" s="423" t="s">
        <v>286</v>
      </c>
      <c r="C56" s="293"/>
      <c r="D56" s="286"/>
      <c r="E56" s="287"/>
      <c r="F56" s="296">
        <f>SUM(F52:F55)</f>
        <v>40516200</v>
      </c>
      <c r="G56" s="293"/>
      <c r="H56" s="286"/>
      <c r="I56" s="287"/>
      <c r="J56" s="296">
        <f>SUM(J52:J55)</f>
        <v>35081100</v>
      </c>
      <c r="K56" s="475">
        <f>SUM(K52:K55)</f>
        <v>35081</v>
      </c>
    </row>
    <row r="57" spans="1:11" ht="15.75">
      <c r="A57" s="629" t="s">
        <v>287</v>
      </c>
      <c r="B57" s="425" t="s">
        <v>288</v>
      </c>
      <c r="C57" s="293">
        <v>32</v>
      </c>
      <c r="D57" s="286" t="s">
        <v>289</v>
      </c>
      <c r="E57" s="287">
        <v>468350</v>
      </c>
      <c r="F57" s="284">
        <f>C57*(E57*110%)</f>
        <v>16485920.000000002</v>
      </c>
      <c r="G57" s="293">
        <v>32</v>
      </c>
      <c r="H57" s="286" t="s">
        <v>289</v>
      </c>
      <c r="I57" s="287">
        <v>468350</v>
      </c>
      <c r="J57" s="284">
        <f>G57*I57*110%</f>
        <v>16485920.000000002</v>
      </c>
      <c r="K57" s="623">
        <v>16486</v>
      </c>
    </row>
    <row r="58" spans="1:11" ht="18.75" customHeight="1">
      <c r="A58" s="631" t="s">
        <v>242</v>
      </c>
      <c r="B58" s="423" t="s">
        <v>290</v>
      </c>
      <c r="C58" s="293"/>
      <c r="D58" s="286"/>
      <c r="E58" s="287"/>
      <c r="F58" s="296">
        <f>F45+F46+F47+F48+F49+F50+F56+F57</f>
        <v>149157610</v>
      </c>
      <c r="G58" s="293"/>
      <c r="H58" s="286"/>
      <c r="I58" s="287"/>
      <c r="J58" s="632">
        <f>J45+J46+J47+J48+J49+J50+J56+J57</f>
        <v>142140748</v>
      </c>
      <c r="K58" s="633">
        <f>K45+K46+K47+K48+K49+K50+K56+K57</f>
        <v>142141</v>
      </c>
    </row>
    <row r="59" spans="1:11" ht="18" customHeight="1">
      <c r="A59" s="640" t="s">
        <v>291</v>
      </c>
      <c r="B59" s="641" t="s">
        <v>292</v>
      </c>
      <c r="C59" s="292">
        <v>42</v>
      </c>
      <c r="D59" s="286" t="s">
        <v>205</v>
      </c>
      <c r="E59" s="287">
        <v>2606040</v>
      </c>
      <c r="F59" s="296">
        <f>C59*E59</f>
        <v>109453680</v>
      </c>
      <c r="G59" s="292">
        <v>42</v>
      </c>
      <c r="H59" s="286" t="s">
        <v>205</v>
      </c>
      <c r="I59" s="287">
        <v>2606040</v>
      </c>
      <c r="J59" s="296">
        <f>G59*I59</f>
        <v>109453680</v>
      </c>
      <c r="K59" s="475">
        <v>109454</v>
      </c>
    </row>
    <row r="60" spans="1:11" ht="18" customHeight="1">
      <c r="A60" s="640" t="s">
        <v>291</v>
      </c>
      <c r="B60" s="641" t="s">
        <v>293</v>
      </c>
      <c r="C60" s="292"/>
      <c r="D60" s="286"/>
      <c r="E60" s="477"/>
      <c r="F60" s="296">
        <v>47306000</v>
      </c>
      <c r="G60" s="642"/>
      <c r="H60" s="286"/>
      <c r="I60" s="477"/>
      <c r="J60" s="296">
        <v>50179000</v>
      </c>
      <c r="K60" s="475">
        <v>50179</v>
      </c>
    </row>
    <row r="61" spans="1:11" ht="18" customHeight="1">
      <c r="A61" s="631" t="s">
        <v>294</v>
      </c>
      <c r="B61" s="641" t="s">
        <v>295</v>
      </c>
      <c r="C61" s="292"/>
      <c r="D61" s="286"/>
      <c r="E61" s="477"/>
      <c r="F61" s="296">
        <f>SUM(F59:F60)</f>
        <v>156759680</v>
      </c>
      <c r="G61" s="292"/>
      <c r="H61" s="286"/>
      <c r="I61" s="477"/>
      <c r="J61" s="296">
        <f>SUM(J59:J60)</f>
        <v>159632680</v>
      </c>
      <c r="K61" s="475">
        <f>SUM(K59:K60)</f>
        <v>159633</v>
      </c>
    </row>
    <row r="62" spans="1:11" ht="16.5" customHeight="1">
      <c r="A62" s="629" t="s">
        <v>296</v>
      </c>
      <c r="B62" s="422" t="s">
        <v>297</v>
      </c>
      <c r="C62" s="293"/>
      <c r="D62" s="286"/>
      <c r="E62" s="287"/>
      <c r="F62" s="284"/>
      <c r="G62" s="293"/>
      <c r="H62" s="286"/>
      <c r="I62" s="287"/>
      <c r="J62" s="284"/>
      <c r="K62" s="623"/>
    </row>
    <row r="63" spans="1:11" ht="17.25" customHeight="1">
      <c r="A63" s="626" t="s">
        <v>298</v>
      </c>
      <c r="B63" s="425" t="s">
        <v>884</v>
      </c>
      <c r="C63" s="293">
        <v>43.22</v>
      </c>
      <c r="D63" s="286" t="s">
        <v>299</v>
      </c>
      <c r="E63" s="287">
        <v>1632000</v>
      </c>
      <c r="F63" s="292">
        <f>C63*E63</f>
        <v>70535040</v>
      </c>
      <c r="G63" s="293">
        <v>37.38</v>
      </c>
      <c r="H63" s="286" t="s">
        <v>299</v>
      </c>
      <c r="I63" s="287">
        <v>1632000</v>
      </c>
      <c r="J63" s="292">
        <f>G63*I63</f>
        <v>61004160.00000001</v>
      </c>
      <c r="K63" s="625">
        <v>61004</v>
      </c>
    </row>
    <row r="64" spans="1:11" ht="17.25" customHeight="1">
      <c r="A64" s="626" t="s">
        <v>300</v>
      </c>
      <c r="B64" s="418" t="s">
        <v>301</v>
      </c>
      <c r="C64" s="297" t="s">
        <v>885</v>
      </c>
      <c r="D64" s="286"/>
      <c r="E64" s="287"/>
      <c r="F64" s="292">
        <v>0</v>
      </c>
      <c r="G64" s="297"/>
      <c r="H64" s="286"/>
      <c r="I64" s="287"/>
      <c r="J64" s="292">
        <v>55253191</v>
      </c>
      <c r="K64" s="625">
        <v>55253</v>
      </c>
    </row>
    <row r="65" spans="1:11" ht="18.75" customHeight="1">
      <c r="A65" s="631" t="s">
        <v>296</v>
      </c>
      <c r="B65" s="423" t="s">
        <v>302</v>
      </c>
      <c r="C65" s="297"/>
      <c r="D65" s="286"/>
      <c r="E65" s="287"/>
      <c r="F65" s="296">
        <f>SUM(F63:F64)</f>
        <v>70535040</v>
      </c>
      <c r="G65" s="297"/>
      <c r="H65" s="286"/>
      <c r="I65" s="287"/>
      <c r="J65" s="296">
        <f>SUM(J63:J64)</f>
        <v>116257351</v>
      </c>
      <c r="K65" s="475">
        <f>SUM(K63:K64)</f>
        <v>116257</v>
      </c>
    </row>
    <row r="66" spans="1:12" ht="15" customHeight="1">
      <c r="A66" s="643" t="s">
        <v>303</v>
      </c>
      <c r="B66" s="478" t="s">
        <v>304</v>
      </c>
      <c r="C66" s="479"/>
      <c r="D66" s="480"/>
      <c r="E66" s="481"/>
      <c r="F66" s="482" t="e">
        <f>F40+#REF!+F58+F61+F65</f>
        <v>#REF!</v>
      </c>
      <c r="G66" s="479"/>
      <c r="H66" s="480"/>
      <c r="I66" s="287"/>
      <c r="J66" s="644">
        <f>J40+J58+J61+J65</f>
        <v>430731779</v>
      </c>
      <c r="K66" s="645">
        <f>K40+K58+K61+K65</f>
        <v>430732</v>
      </c>
      <c r="L66" s="646"/>
    </row>
    <row r="67" spans="1:11" ht="15" customHeight="1">
      <c r="A67" s="631" t="s">
        <v>305</v>
      </c>
      <c r="B67" s="483" t="s">
        <v>306</v>
      </c>
      <c r="C67" s="293"/>
      <c r="D67" s="286"/>
      <c r="E67" s="287"/>
      <c r="F67" s="296"/>
      <c r="G67" s="293"/>
      <c r="H67" s="286"/>
      <c r="I67" s="287"/>
      <c r="J67" s="296"/>
      <c r="K67" s="475"/>
    </row>
    <row r="68" spans="1:11" ht="15" customHeight="1">
      <c r="A68" s="629" t="s">
        <v>307</v>
      </c>
      <c r="B68" s="425" t="s">
        <v>308</v>
      </c>
      <c r="C68" s="293"/>
      <c r="D68" s="286"/>
      <c r="E68" s="287"/>
      <c r="F68" s="284">
        <v>88000000</v>
      </c>
      <c r="G68" s="293"/>
      <c r="H68" s="286"/>
      <c r="I68" s="287"/>
      <c r="J68" s="284">
        <v>97200000</v>
      </c>
      <c r="K68" s="623">
        <v>97200</v>
      </c>
    </row>
    <row r="69" spans="1:11" ht="15" customHeight="1">
      <c r="A69" s="629" t="s">
        <v>309</v>
      </c>
      <c r="B69" s="418" t="s">
        <v>310</v>
      </c>
      <c r="C69" s="287">
        <v>23733</v>
      </c>
      <c r="D69" s="286" t="s">
        <v>205</v>
      </c>
      <c r="E69" s="287">
        <v>1140</v>
      </c>
      <c r="F69" s="284">
        <f>C69*E69</f>
        <v>27055620</v>
      </c>
      <c r="G69" s="287">
        <v>23630</v>
      </c>
      <c r="H69" s="286" t="s">
        <v>205</v>
      </c>
      <c r="I69" s="287">
        <v>1140</v>
      </c>
      <c r="J69" s="284">
        <f>G69*I69</f>
        <v>26938200</v>
      </c>
      <c r="K69" s="623">
        <v>26938</v>
      </c>
    </row>
    <row r="70" spans="1:11" ht="15" customHeight="1">
      <c r="A70" s="640" t="s">
        <v>311</v>
      </c>
      <c r="B70" s="423" t="s">
        <v>312</v>
      </c>
      <c r="C70" s="479"/>
      <c r="D70" s="480"/>
      <c r="E70" s="481"/>
      <c r="F70" s="300">
        <f>SUM(F68:F69)</f>
        <v>115055620</v>
      </c>
      <c r="G70" s="479"/>
      <c r="H70" s="480"/>
      <c r="I70" s="287"/>
      <c r="J70" s="632">
        <f>SUM(J68:J69)</f>
        <v>124138200</v>
      </c>
      <c r="K70" s="633">
        <f>SUM(K68:K69)</f>
        <v>124138</v>
      </c>
    </row>
    <row r="71" spans="1:11" ht="21.75" customHeight="1">
      <c r="A71" s="647" t="s">
        <v>313</v>
      </c>
      <c r="B71" s="424" t="s">
        <v>314</v>
      </c>
      <c r="C71" s="295"/>
      <c r="D71" s="298"/>
      <c r="E71" s="299"/>
      <c r="F71" s="300"/>
      <c r="G71" s="295"/>
      <c r="H71" s="298"/>
      <c r="I71" s="299"/>
      <c r="J71" s="300"/>
      <c r="K71" s="475"/>
    </row>
    <row r="72" spans="1:11" ht="15.75">
      <c r="A72" s="626"/>
      <c r="B72" s="424" t="s">
        <v>886</v>
      </c>
      <c r="C72" s="470">
        <v>53815280559</v>
      </c>
      <c r="D72" s="301"/>
      <c r="E72" s="302" t="s">
        <v>315</v>
      </c>
      <c r="F72" s="283">
        <f>C72*E72</f>
        <v>269076402.795</v>
      </c>
      <c r="G72" s="470">
        <v>62880855440</v>
      </c>
      <c r="H72" s="301" t="s">
        <v>165</v>
      </c>
      <c r="I72" s="302" t="s">
        <v>887</v>
      </c>
      <c r="J72" s="283">
        <f>G72*I72</f>
        <v>345844704.91999996</v>
      </c>
      <c r="K72" s="627">
        <v>345845</v>
      </c>
    </row>
    <row r="73" spans="1:11" ht="31.5">
      <c r="A73" s="626"/>
      <c r="B73" s="426" t="s">
        <v>888</v>
      </c>
      <c r="C73" s="283">
        <f>F72</f>
        <v>269076402.795</v>
      </c>
      <c r="D73" s="301" t="s">
        <v>316</v>
      </c>
      <c r="E73" s="302" t="s">
        <v>317</v>
      </c>
      <c r="F73" s="283">
        <f>C73*E73</f>
        <v>255622582.65525</v>
      </c>
      <c r="G73" s="283">
        <f>J72</f>
        <v>345844704.91999996</v>
      </c>
      <c r="H73" s="648" t="s">
        <v>889</v>
      </c>
      <c r="I73" s="302" t="s">
        <v>890</v>
      </c>
      <c r="J73" s="283">
        <f>G73*I73-2</f>
        <v>311260232.428</v>
      </c>
      <c r="K73" s="627">
        <v>311260</v>
      </c>
    </row>
    <row r="74" spans="1:11" ht="31.5">
      <c r="A74" s="631" t="s">
        <v>318</v>
      </c>
      <c r="B74" s="425" t="s">
        <v>891</v>
      </c>
      <c r="C74" s="283"/>
      <c r="D74" s="301"/>
      <c r="E74" s="302"/>
      <c r="F74" s="296">
        <f>-F73</f>
        <v>-255622582.65525</v>
      </c>
      <c r="G74" s="283"/>
      <c r="H74" s="301"/>
      <c r="I74" s="302"/>
      <c r="J74" s="296">
        <v>-311260232</v>
      </c>
      <c r="K74" s="475">
        <v>-311260</v>
      </c>
    </row>
    <row r="75" spans="1:13" s="484" customFormat="1" ht="27.75" customHeight="1" thickBot="1">
      <c r="A75" s="649"/>
      <c r="B75" s="650" t="s">
        <v>319</v>
      </c>
      <c r="C75" s="651"/>
      <c r="D75" s="652"/>
      <c r="E75" s="653"/>
      <c r="F75" s="654" t="e">
        <f>F20+F39+F66+F70+F74</f>
        <v>#REF!</v>
      </c>
      <c r="G75" s="651"/>
      <c r="H75" s="652"/>
      <c r="I75" s="655"/>
      <c r="J75" s="656">
        <f>J20+J39+J66+J70+J74</f>
        <v>1107178931.3333333</v>
      </c>
      <c r="K75" s="657">
        <f>K20+K39+K66+K70+K74</f>
        <v>1107179</v>
      </c>
      <c r="L75" s="658"/>
      <c r="M75" s="659"/>
    </row>
    <row r="76" ht="16.5" customHeight="1" thickTop="1"/>
    <row r="77" ht="15.75">
      <c r="B77" s="485"/>
    </row>
    <row r="82" spans="2:9" ht="15.75">
      <c r="B82" s="660"/>
      <c r="G82" s="488"/>
      <c r="I82" s="487"/>
    </row>
    <row r="83" spans="2:9" ht="15.75">
      <c r="B83" s="660"/>
      <c r="G83" s="488"/>
      <c r="I83" s="487"/>
    </row>
    <row r="84" spans="2:9" ht="15.75">
      <c r="B84" s="660"/>
      <c r="G84" s="488"/>
      <c r="I84" s="487"/>
    </row>
    <row r="85" spans="2:9" ht="15.75">
      <c r="B85" s="660"/>
      <c r="G85" s="488"/>
      <c r="I85" s="487"/>
    </row>
    <row r="86" spans="2:9" ht="15.75">
      <c r="B86" s="660"/>
      <c r="G86" s="488"/>
      <c r="I86" s="487"/>
    </row>
    <row r="87" spans="2:9" ht="15.75">
      <c r="B87" s="660"/>
      <c r="G87" s="488"/>
      <c r="I87" s="487"/>
    </row>
    <row r="88" spans="2:9" ht="15.75">
      <c r="B88" s="660"/>
      <c r="G88" s="488"/>
      <c r="I88" s="487"/>
    </row>
    <row r="89" spans="2:9" ht="15.75">
      <c r="B89" s="660"/>
      <c r="G89" s="485"/>
      <c r="I89" s="487"/>
    </row>
    <row r="90" ht="15.75">
      <c r="G90" s="488"/>
    </row>
  </sheetData>
  <sheetProtection/>
  <mergeCells count="8">
    <mergeCell ref="A2:K2"/>
    <mergeCell ref="A3:K3"/>
    <mergeCell ref="A5:A6"/>
    <mergeCell ref="B5:B6"/>
    <mergeCell ref="C5:F5"/>
    <mergeCell ref="G5:K5"/>
    <mergeCell ref="C6:D6"/>
    <mergeCell ref="G6:H6"/>
  </mergeCells>
  <printOptions horizontalCentered="1"/>
  <pageMargins left="0.4330708661417323" right="0.3937007874015748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&amp;L17. melléklet az 1/2015.(I.30.)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zoomScaleSheetLayoutView="100" workbookViewId="0" topLeftCell="A1">
      <selection activeCell="A10" sqref="A10"/>
    </sheetView>
  </sheetViews>
  <sheetFormatPr defaultColWidth="9.00390625" defaultRowHeight="12.75"/>
  <cols>
    <col min="1" max="1" width="55.375" style="307" customWidth="1"/>
    <col min="2" max="2" width="14.625" style="111" customWidth="1"/>
    <col min="3" max="3" width="56.00390625" style="307" customWidth="1"/>
    <col min="4" max="4" width="14.625" style="111" customWidth="1"/>
    <col min="5" max="16384" width="9.125" style="112" customWidth="1"/>
  </cols>
  <sheetData>
    <row r="1" spans="1:4" s="110" customFormat="1" ht="15" customHeight="1">
      <c r="A1" s="776" t="s">
        <v>26</v>
      </c>
      <c r="B1" s="776"/>
      <c r="C1" s="776"/>
      <c r="D1" s="776"/>
    </row>
    <row r="2" ht="15.75" thickBot="1"/>
    <row r="3" spans="1:4" ht="14.25">
      <c r="A3" s="777" t="s">
        <v>382</v>
      </c>
      <c r="B3" s="777"/>
      <c r="C3" s="778" t="s">
        <v>383</v>
      </c>
      <c r="D3" s="778"/>
    </row>
    <row r="4" spans="1:4" ht="15" thickBot="1">
      <c r="A4" s="308" t="s">
        <v>921</v>
      </c>
      <c r="B4" s="114" t="s">
        <v>4</v>
      </c>
      <c r="C4" s="308" t="s">
        <v>921</v>
      </c>
      <c r="D4" s="113" t="s">
        <v>4</v>
      </c>
    </row>
    <row r="5" spans="1:4" ht="14.25">
      <c r="A5" s="354" t="s">
        <v>846</v>
      </c>
      <c r="B5" s="115">
        <f>SUM(B6)</f>
        <v>1107179</v>
      </c>
      <c r="C5" s="309" t="s">
        <v>384</v>
      </c>
      <c r="D5" s="116">
        <f>'4.sz. melléklet'!H6</f>
        <v>1161453</v>
      </c>
    </row>
    <row r="6" spans="1:4" ht="15">
      <c r="A6" s="355" t="s">
        <v>829</v>
      </c>
      <c r="B6" s="117">
        <f>'3. sz. melléklet'!F7</f>
        <v>1107179</v>
      </c>
      <c r="C6" s="310" t="s">
        <v>385</v>
      </c>
      <c r="D6" s="118">
        <f>'4.sz. melléklet'!H7</f>
        <v>308445</v>
      </c>
    </row>
    <row r="7" spans="1:4" ht="14.25">
      <c r="A7" s="123" t="s">
        <v>848</v>
      </c>
      <c r="B7" s="331">
        <f>SUM(B8:B9)</f>
        <v>421160</v>
      </c>
      <c r="C7" s="310" t="s">
        <v>386</v>
      </c>
      <c r="D7" s="118">
        <f>'4.sz. melléklet'!H8</f>
        <v>1723449</v>
      </c>
    </row>
    <row r="8" spans="1:4" ht="15">
      <c r="A8" s="121" t="s">
        <v>823</v>
      </c>
      <c r="B8" s="330">
        <f>'3. sz. melléklet'!F9</f>
        <v>107209</v>
      </c>
      <c r="C8" s="310" t="s">
        <v>826</v>
      </c>
      <c r="D8" s="118">
        <v>62251</v>
      </c>
    </row>
    <row r="9" spans="1:4" ht="15">
      <c r="A9" s="121" t="s">
        <v>850</v>
      </c>
      <c r="B9" s="330">
        <f>'3. sz. melléklet'!F10</f>
        <v>313951</v>
      </c>
      <c r="C9" s="310" t="s">
        <v>821</v>
      </c>
      <c r="D9" s="118">
        <f>SUM(D10+D11+D12+D16)</f>
        <v>1111548</v>
      </c>
    </row>
    <row r="10" spans="1:4" ht="15">
      <c r="A10" s="123" t="s">
        <v>387</v>
      </c>
      <c r="B10" s="331">
        <f>SUM(B11:B14)</f>
        <v>1918951</v>
      </c>
      <c r="C10" s="311" t="s">
        <v>834</v>
      </c>
      <c r="D10" s="119">
        <f>'4.sz. melléklet'!H11</f>
        <v>42220</v>
      </c>
    </row>
    <row r="11" spans="1:4" ht="15">
      <c r="A11" s="121" t="s">
        <v>901</v>
      </c>
      <c r="B11" s="330">
        <f>'3. sz. melléklet'!F15</f>
        <v>430000</v>
      </c>
      <c r="C11" s="312" t="s">
        <v>835</v>
      </c>
      <c r="D11" s="119">
        <f>'4.sz. melléklet'!H12</f>
        <v>867928</v>
      </c>
    </row>
    <row r="12" spans="1:4" ht="15">
      <c r="A12" s="121" t="s">
        <v>830</v>
      </c>
      <c r="B12" s="330">
        <f>'3. sz. melléklet'!F18</f>
        <v>1468951</v>
      </c>
      <c r="C12" s="312" t="s">
        <v>947</v>
      </c>
      <c r="D12" s="119">
        <f>SUM(D13:D15)</f>
        <v>193800</v>
      </c>
    </row>
    <row r="13" spans="1:4" ht="15">
      <c r="A13" s="121" t="s">
        <v>36</v>
      </c>
      <c r="B13" s="330">
        <f>'3. sz. melléklet'!F23</f>
        <v>19500</v>
      </c>
      <c r="C13" s="313" t="s">
        <v>825</v>
      </c>
      <c r="D13" s="120">
        <f>'4.sz. melléklet'!H14</f>
        <v>15000</v>
      </c>
    </row>
    <row r="14" spans="1:4" ht="15" customHeight="1">
      <c r="A14" s="121" t="s">
        <v>739</v>
      </c>
      <c r="B14" s="330">
        <f>'3. sz. melléklet'!F24</f>
        <v>500</v>
      </c>
      <c r="C14" s="313" t="s">
        <v>33</v>
      </c>
      <c r="D14" s="120">
        <f>'4.sz. melléklet'!H15</f>
        <v>100000</v>
      </c>
    </row>
    <row r="15" spans="1:4" ht="15">
      <c r="A15" s="123" t="s">
        <v>908</v>
      </c>
      <c r="B15" s="331">
        <f>SUM(B16:B23)</f>
        <v>1224609</v>
      </c>
      <c r="C15" s="313" t="s">
        <v>836</v>
      </c>
      <c r="D15" s="120">
        <f>'4.sz. melléklet'!H16</f>
        <v>78800</v>
      </c>
    </row>
    <row r="16" spans="1:4" ht="30">
      <c r="A16" s="332" t="s">
        <v>265</v>
      </c>
      <c r="B16" s="330">
        <f>'3. sz. melléklet'!F26</f>
        <v>523842</v>
      </c>
      <c r="C16" s="557" t="s">
        <v>34</v>
      </c>
      <c r="D16" s="120">
        <f>'4.sz. melléklet'!H17</f>
        <v>7600</v>
      </c>
    </row>
    <row r="17" spans="1:4" ht="15">
      <c r="A17" s="332" t="s">
        <v>831</v>
      </c>
      <c r="B17" s="330">
        <f>'3. sz. melléklet'!F27</f>
        <v>90640</v>
      </c>
      <c r="C17" s="122"/>
      <c r="D17" s="120"/>
    </row>
    <row r="18" spans="1:4" ht="15">
      <c r="A18" s="332" t="s">
        <v>38</v>
      </c>
      <c r="B18" s="330">
        <f>'3. sz. melléklet'!F28</f>
        <v>32100</v>
      </c>
      <c r="C18" s="122"/>
      <c r="D18" s="120"/>
    </row>
    <row r="19" spans="1:4" ht="15">
      <c r="A19" s="332" t="s">
        <v>832</v>
      </c>
      <c r="B19" s="330">
        <f>'3. sz. melléklet'!F29</f>
        <v>101169</v>
      </c>
      <c r="C19" s="314"/>
      <c r="D19" s="119"/>
    </row>
    <row r="20" spans="1:4" ht="15">
      <c r="A20" s="332" t="s">
        <v>910</v>
      </c>
      <c r="B20" s="330">
        <f>'3. sz. melléklet'!F31</f>
        <v>92312</v>
      </c>
      <c r="C20" s="315"/>
      <c r="D20" s="124"/>
    </row>
    <row r="21" spans="1:4" ht="15">
      <c r="A21" s="332" t="s">
        <v>159</v>
      </c>
      <c r="B21" s="330">
        <f>'3. sz. melléklet'!F32</f>
        <v>237476</v>
      </c>
      <c r="C21" s="315"/>
      <c r="D21" s="124"/>
    </row>
    <row r="22" spans="1:4" ht="15">
      <c r="A22" s="332" t="s">
        <v>911</v>
      </c>
      <c r="B22" s="330">
        <f>'3. sz. melléklet'!F33</f>
        <v>16766</v>
      </c>
      <c r="C22" s="311"/>
      <c r="D22" s="119"/>
    </row>
    <row r="23" spans="1:4" ht="15">
      <c r="A23" s="332" t="s">
        <v>142</v>
      </c>
      <c r="B23" s="330">
        <f>'3. sz. melléklet'!F34</f>
        <v>130304</v>
      </c>
      <c r="C23" s="316"/>
      <c r="D23" s="119"/>
    </row>
    <row r="24" spans="1:4" ht="15">
      <c r="A24" s="357" t="s">
        <v>388</v>
      </c>
      <c r="B24" s="139">
        <f>SUM(B25:B26)</f>
        <v>304753</v>
      </c>
      <c r="C24" s="125"/>
      <c r="D24" s="126"/>
    </row>
    <row r="25" spans="1:256" ht="15">
      <c r="A25" s="356" t="s">
        <v>833</v>
      </c>
      <c r="B25" s="129">
        <v>174449</v>
      </c>
      <c r="C25" s="127"/>
      <c r="D25" s="119"/>
      <c r="IS25" s="128"/>
      <c r="IT25" s="128"/>
      <c r="IU25" s="128"/>
      <c r="IV25" s="128"/>
    </row>
    <row r="26" spans="1:256" ht="15.75" thickBot="1">
      <c r="A26" s="736" t="s">
        <v>468</v>
      </c>
      <c r="B26" s="130">
        <f>'3. sz. melléklet'!F34</f>
        <v>130304</v>
      </c>
      <c r="C26" s="131"/>
      <c r="D26" s="132"/>
      <c r="IS26" s="128"/>
      <c r="IT26" s="128"/>
      <c r="IU26" s="128"/>
      <c r="IV26" s="128"/>
    </row>
    <row r="27" spans="1:4" s="128" customFormat="1" ht="15" thickBot="1">
      <c r="A27" s="326" t="s">
        <v>389</v>
      </c>
      <c r="B27" s="133">
        <f>SUM(B5+B7+B10+B15-B24)</f>
        <v>4367146</v>
      </c>
      <c r="C27" s="326" t="s">
        <v>390</v>
      </c>
      <c r="D27" s="134">
        <f>SUM(D5+D6+D7+D8+D9)</f>
        <v>4367146</v>
      </c>
    </row>
    <row r="28" spans="1:4" s="128" customFormat="1" ht="14.25">
      <c r="A28" s="558" t="s">
        <v>391</v>
      </c>
      <c r="B28" s="559">
        <f>B27-D27</f>
        <v>0</v>
      </c>
      <c r="C28" s="358" t="s">
        <v>740</v>
      </c>
      <c r="D28" s="559">
        <f>'4.sz. melléklet'!H26</f>
        <v>1656216</v>
      </c>
    </row>
    <row r="29" spans="1:4" s="128" customFormat="1" ht="16.5" thickBot="1">
      <c r="A29" s="560" t="s">
        <v>392</v>
      </c>
      <c r="B29" s="139">
        <f>'3. sz. melléklet'!F43</f>
        <v>1656216</v>
      </c>
      <c r="C29" s="561"/>
      <c r="D29" s="118"/>
    </row>
    <row r="30" spans="1:4" s="128" customFormat="1" ht="15" thickBot="1">
      <c r="A30" s="317" t="s">
        <v>435</v>
      </c>
      <c r="B30" s="135">
        <f>SUM(B28:B29)</f>
        <v>1656216</v>
      </c>
      <c r="C30" s="317" t="s">
        <v>436</v>
      </c>
      <c r="D30" s="135">
        <f>SUM(D28:D29)</f>
        <v>1656216</v>
      </c>
    </row>
    <row r="31" spans="1:4" s="128" customFormat="1" ht="15" thickBot="1">
      <c r="A31" s="320" t="s">
        <v>437</v>
      </c>
      <c r="B31" s="136">
        <f>SUM(B27+B30)</f>
        <v>6023362</v>
      </c>
      <c r="C31" s="320" t="s">
        <v>437</v>
      </c>
      <c r="D31" s="135">
        <f>D27+D30</f>
        <v>6023362</v>
      </c>
    </row>
    <row r="32" spans="1:4" s="128" customFormat="1" ht="15">
      <c r="A32" s="321"/>
      <c r="B32" s="137"/>
      <c r="C32" s="321"/>
      <c r="D32" s="138"/>
    </row>
    <row r="33" spans="1:4" s="128" customFormat="1" ht="15">
      <c r="A33" s="321"/>
      <c r="B33" s="137"/>
      <c r="C33" s="321"/>
      <c r="D33" s="138"/>
    </row>
    <row r="34" spans="1:4" s="110" customFormat="1" ht="15" customHeight="1">
      <c r="A34" s="776" t="s">
        <v>346</v>
      </c>
      <c r="B34" s="776"/>
      <c r="C34" s="776"/>
      <c r="D34" s="776"/>
    </row>
    <row r="35" ht="14.25" customHeight="1" thickBot="1">
      <c r="C35" s="322"/>
    </row>
    <row r="36" spans="1:4" s="110" customFormat="1" ht="14.25">
      <c r="A36" s="777" t="s">
        <v>382</v>
      </c>
      <c r="B36" s="777"/>
      <c r="C36" s="778" t="s">
        <v>383</v>
      </c>
      <c r="D36" s="778"/>
    </row>
    <row r="37" spans="1:4" s="110" customFormat="1" ht="15" thickBot="1">
      <c r="A37" s="359" t="s">
        <v>921</v>
      </c>
      <c r="B37" s="114" t="s">
        <v>4</v>
      </c>
      <c r="C37" s="323" t="s">
        <v>921</v>
      </c>
      <c r="D37" s="113" t="s">
        <v>922</v>
      </c>
    </row>
    <row r="38" spans="1:4" s="110" customFormat="1" ht="14.25">
      <c r="A38" s="354" t="s">
        <v>851</v>
      </c>
      <c r="B38" s="115">
        <f>SUM(B39:B40)</f>
        <v>1606819</v>
      </c>
      <c r="C38" s="318" t="s">
        <v>438</v>
      </c>
      <c r="D38" s="116">
        <f>'4.sz. melléklet'!H18</f>
        <v>2245365</v>
      </c>
    </row>
    <row r="39" spans="1:4" s="110" customFormat="1" ht="15">
      <c r="A39" s="332" t="s">
        <v>823</v>
      </c>
      <c r="B39" s="306">
        <f>'3. sz. melléklet'!F12</f>
        <v>2290</v>
      </c>
      <c r="C39" s="319"/>
      <c r="D39" s="305"/>
    </row>
    <row r="40" spans="1:4" s="110" customFormat="1" ht="15">
      <c r="A40" s="360" t="s">
        <v>850</v>
      </c>
      <c r="B40" s="330">
        <f>'3. sz. melléklet'!F13</f>
        <v>1604529</v>
      </c>
      <c r="C40" s="143" t="s">
        <v>439</v>
      </c>
      <c r="D40" s="118">
        <f>'4.sz. melléklet'!H19</f>
        <v>253927</v>
      </c>
    </row>
    <row r="41" spans="1:4" ht="15">
      <c r="A41" s="360"/>
      <c r="B41" s="306"/>
      <c r="C41" s="324"/>
      <c r="D41" s="118"/>
    </row>
    <row r="42" spans="1:4" ht="14.25">
      <c r="A42" s="123" t="s">
        <v>912</v>
      </c>
      <c r="B42" s="737">
        <f>SUM(B43)</f>
        <v>191090</v>
      </c>
      <c r="C42" s="324" t="s">
        <v>440</v>
      </c>
      <c r="D42" s="139">
        <f>SUM(D43:D44)</f>
        <v>440707</v>
      </c>
    </row>
    <row r="43" spans="1:4" ht="15">
      <c r="A43" s="332" t="s">
        <v>144</v>
      </c>
      <c r="B43" s="330">
        <f>'3. sz. melléklet'!F36</f>
        <v>191090</v>
      </c>
      <c r="C43" s="125" t="s">
        <v>840</v>
      </c>
      <c r="D43" s="129">
        <f>'4.sz. melléklet'!H21</f>
        <v>193590</v>
      </c>
    </row>
    <row r="44" spans="1:4" ht="15">
      <c r="A44" s="332"/>
      <c r="B44" s="330"/>
      <c r="C44" s="125" t="s">
        <v>368</v>
      </c>
      <c r="D44" s="129">
        <f>SUM(D45:D46)</f>
        <v>247117</v>
      </c>
    </row>
    <row r="45" spans="1:4" ht="32.25" customHeight="1">
      <c r="A45" s="123" t="s">
        <v>914</v>
      </c>
      <c r="B45" s="331">
        <f>SUM(B46)</f>
        <v>28075</v>
      </c>
      <c r="C45" s="99" t="s">
        <v>952</v>
      </c>
      <c r="D45" s="124">
        <f>'4.sz. melléklet'!H23</f>
        <v>77075</v>
      </c>
    </row>
    <row r="46" spans="1:4" ht="15">
      <c r="A46" s="356" t="s">
        <v>822</v>
      </c>
      <c r="B46" s="330">
        <f>'3. sz. melléklet'!F38</f>
        <v>28075</v>
      </c>
      <c r="C46" s="325" t="s">
        <v>841</v>
      </c>
      <c r="D46" s="140">
        <f>'4.sz. melléklet'!H24</f>
        <v>170042</v>
      </c>
    </row>
    <row r="47" spans="1:4" ht="15.75">
      <c r="A47" s="356"/>
      <c r="B47" s="306"/>
      <c r="C47" s="99"/>
      <c r="D47" s="124"/>
    </row>
    <row r="48" spans="1:4" ht="15">
      <c r="A48" s="357" t="s">
        <v>441</v>
      </c>
      <c r="B48" s="737">
        <f>SUM(B49:B50)</f>
        <v>304753</v>
      </c>
      <c r="C48" s="325"/>
      <c r="D48" s="140"/>
    </row>
    <row r="49" spans="1:4" ht="15">
      <c r="A49" s="356" t="s">
        <v>833</v>
      </c>
      <c r="B49" s="306">
        <v>174449</v>
      </c>
      <c r="C49" s="325"/>
      <c r="D49" s="140"/>
    </row>
    <row r="50" spans="1:4" ht="15.75" thickBot="1">
      <c r="A50" s="735" t="s">
        <v>469</v>
      </c>
      <c r="B50" s="129">
        <f>'3. sz. melléklet'!F34</f>
        <v>130304</v>
      </c>
      <c r="C50" s="676"/>
      <c r="D50" s="140"/>
    </row>
    <row r="51" spans="1:4" ht="15" thickBot="1">
      <c r="A51" s="361" t="s">
        <v>389</v>
      </c>
      <c r="B51" s="141">
        <f>SUM(B38+B42+B45+B48)</f>
        <v>2130737</v>
      </c>
      <c r="C51" s="317" t="s">
        <v>390</v>
      </c>
      <c r="D51" s="142">
        <f>SUM(D38+D40+D42)</f>
        <v>2939999</v>
      </c>
    </row>
    <row r="52" spans="1:4" ht="15" thickBot="1">
      <c r="A52" s="361" t="s">
        <v>391</v>
      </c>
      <c r="B52" s="135">
        <f>B51-D51</f>
        <v>-809262</v>
      </c>
      <c r="C52" s="317"/>
      <c r="D52" s="135"/>
    </row>
    <row r="53" spans="1:4" ht="14.25">
      <c r="A53" s="354" t="s">
        <v>827</v>
      </c>
      <c r="B53" s="115">
        <f>SUM(B54)</f>
        <v>100000</v>
      </c>
      <c r="C53" s="318"/>
      <c r="D53" s="329"/>
    </row>
    <row r="54" spans="1:4" ht="15">
      <c r="A54" s="332" t="s">
        <v>381</v>
      </c>
      <c r="B54" s="330">
        <f>'3. sz. melléklet'!F42</f>
        <v>100000</v>
      </c>
      <c r="C54" s="143"/>
      <c r="D54" s="118"/>
    </row>
    <row r="55" spans="1:4" ht="14.25">
      <c r="A55" s="362" t="s">
        <v>828</v>
      </c>
      <c r="B55" s="331">
        <f>SUM(B56:B56)</f>
        <v>709262</v>
      </c>
      <c r="C55" s="143"/>
      <c r="D55" s="118"/>
    </row>
    <row r="56" spans="1:4" ht="15.75" thickBot="1">
      <c r="A56" s="332" t="s">
        <v>953</v>
      </c>
      <c r="B56" s="330">
        <f>'3. sz. melléklet'!F41</f>
        <v>709262</v>
      </c>
      <c r="C56" s="143"/>
      <c r="D56" s="118"/>
    </row>
    <row r="57" spans="1:4" ht="15.75" customHeight="1" thickBot="1">
      <c r="A57" s="317" t="s">
        <v>435</v>
      </c>
      <c r="B57" s="135">
        <f>SUM(B55,B53)</f>
        <v>809262</v>
      </c>
      <c r="C57" s="317" t="s">
        <v>436</v>
      </c>
      <c r="D57" s="135">
        <f>SUM(D54:D56)</f>
        <v>0</v>
      </c>
    </row>
    <row r="58" spans="1:4" ht="15" thickBot="1">
      <c r="A58" s="326" t="s">
        <v>437</v>
      </c>
      <c r="B58" s="133">
        <f>SUM(B51+B57)</f>
        <v>2939999</v>
      </c>
      <c r="C58" s="326" t="s">
        <v>437</v>
      </c>
      <c r="D58" s="144">
        <f>SUM(D51+D57)</f>
        <v>2939999</v>
      </c>
    </row>
    <row r="59" spans="1:4" ht="14.25">
      <c r="A59" s="327"/>
      <c r="B59" s="145"/>
      <c r="C59" s="327"/>
      <c r="D59" s="145"/>
    </row>
    <row r="60" spans="1:4" ht="14.25">
      <c r="A60" s="328" t="s">
        <v>442</v>
      </c>
      <c r="B60" s="146">
        <f>SUM(B31,B58)</f>
        <v>8963361</v>
      </c>
      <c r="C60" s="328" t="s">
        <v>443</v>
      </c>
      <c r="D60" s="147">
        <f>SUM(D31,D58)</f>
        <v>8963361</v>
      </c>
    </row>
    <row r="62" spans="1:3" ht="15">
      <c r="A62" s="608"/>
      <c r="B62" s="609"/>
      <c r="C62" s="607"/>
    </row>
  </sheetData>
  <sheetProtection selectLockedCells="1" selectUnlockedCells="1"/>
  <mergeCells count="6">
    <mergeCell ref="A34:D34"/>
    <mergeCell ref="A36:B36"/>
    <mergeCell ref="C36:D36"/>
    <mergeCell ref="A1:D1"/>
    <mergeCell ref="A3:B3"/>
    <mergeCell ref="C3:D3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portrait" paperSize="9" scale="70" r:id="rId1"/>
  <headerFooter alignWithMargins="0">
    <oddHeader>&amp;L2. melléklet az 1/2015.(I.30.)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A9" sqref="A9"/>
    </sheetView>
  </sheetViews>
  <sheetFormatPr defaultColWidth="9.00390625" defaultRowHeight="12.75"/>
  <cols>
    <col min="1" max="1" width="64.375" style="704" customWidth="1"/>
    <col min="2" max="2" width="34.625" style="703" bestFit="1" customWidth="1"/>
    <col min="3" max="3" width="15.00390625" style="705" customWidth="1"/>
    <col min="4" max="4" width="17.875" style="705" customWidth="1"/>
    <col min="5" max="5" width="13.75390625" style="706" customWidth="1"/>
    <col min="6" max="6" width="14.875" style="706" customWidth="1"/>
    <col min="7" max="7" width="14.00390625" style="706" customWidth="1"/>
    <col min="8" max="8" width="14.625" style="707" customWidth="1"/>
    <col min="9" max="16384" width="9.125" style="703" customWidth="1"/>
  </cols>
  <sheetData>
    <row r="1" spans="1:8" ht="15.75">
      <c r="A1" s="910" t="s">
        <v>628</v>
      </c>
      <c r="B1" s="910"/>
      <c r="C1" s="910"/>
      <c r="D1" s="910"/>
      <c r="E1" s="910"/>
      <c r="F1" s="910"/>
      <c r="G1" s="910"/>
      <c r="H1" s="910"/>
    </row>
    <row r="2" ht="30.75" customHeight="1" thickBot="1"/>
    <row r="3" spans="1:8" ht="15.75">
      <c r="A3" s="911" t="s">
        <v>393</v>
      </c>
      <c r="B3" s="913" t="s">
        <v>394</v>
      </c>
      <c r="C3" s="915" t="s">
        <v>395</v>
      </c>
      <c r="D3" s="915" t="s">
        <v>396</v>
      </c>
      <c r="E3" s="907" t="s">
        <v>397</v>
      </c>
      <c r="F3" s="907"/>
      <c r="G3" s="907"/>
      <c r="H3" s="908" t="s">
        <v>597</v>
      </c>
    </row>
    <row r="4" spans="1:8" ht="79.5" thickBot="1">
      <c r="A4" s="912"/>
      <c r="B4" s="914"/>
      <c r="C4" s="916"/>
      <c r="D4" s="916"/>
      <c r="E4" s="708" t="s">
        <v>398</v>
      </c>
      <c r="F4" s="708" t="s">
        <v>399</v>
      </c>
      <c r="G4" s="708" t="s">
        <v>400</v>
      </c>
      <c r="H4" s="909"/>
    </row>
    <row r="5" spans="1:8" ht="23.25" customHeight="1">
      <c r="A5" s="709" t="s">
        <v>401</v>
      </c>
      <c r="B5" s="710" t="s">
        <v>402</v>
      </c>
      <c r="C5" s="711">
        <v>40148</v>
      </c>
      <c r="D5" s="711">
        <v>42155</v>
      </c>
      <c r="E5" s="712">
        <f aca="true" t="shared" si="0" ref="E5:E10">H5-F5-G5</f>
        <v>92500</v>
      </c>
      <c r="F5" s="712">
        <v>91407</v>
      </c>
      <c r="G5" s="712">
        <v>430559</v>
      </c>
      <c r="H5" s="713">
        <f>484066+130400</f>
        <v>614466</v>
      </c>
    </row>
    <row r="6" spans="1:8" ht="47.25">
      <c r="A6" s="714" t="s">
        <v>403</v>
      </c>
      <c r="B6" s="715" t="s">
        <v>404</v>
      </c>
      <c r="C6" s="716">
        <v>40935</v>
      </c>
      <c r="D6" s="716">
        <v>42035</v>
      </c>
      <c r="E6" s="717">
        <f t="shared" si="0"/>
        <v>78144</v>
      </c>
      <c r="F6" s="717">
        <v>43632</v>
      </c>
      <c r="G6" s="717">
        <v>310850</v>
      </c>
      <c r="H6" s="718">
        <f>432626</f>
        <v>432626</v>
      </c>
    </row>
    <row r="7" spans="1:8" ht="21.75" customHeight="1">
      <c r="A7" s="714" t="s">
        <v>405</v>
      </c>
      <c r="B7" s="715" t="s">
        <v>406</v>
      </c>
      <c r="C7" s="716">
        <v>41352</v>
      </c>
      <c r="D7" s="716">
        <v>41973</v>
      </c>
      <c r="E7" s="717">
        <f t="shared" si="0"/>
        <v>0</v>
      </c>
      <c r="F7" s="717"/>
      <c r="G7" s="717">
        <v>184718</v>
      </c>
      <c r="H7" s="718">
        <v>184718</v>
      </c>
    </row>
    <row r="8" spans="1:8" ht="24.75" customHeight="1">
      <c r="A8" s="714" t="s">
        <v>407</v>
      </c>
      <c r="B8" s="715" t="s">
        <v>408</v>
      </c>
      <c r="C8" s="716">
        <v>41067</v>
      </c>
      <c r="D8" s="716">
        <v>42277</v>
      </c>
      <c r="E8" s="717">
        <f t="shared" si="0"/>
        <v>548616</v>
      </c>
      <c r="F8" s="717">
        <f>3328+40430</f>
        <v>43758</v>
      </c>
      <c r="G8" s="717">
        <f>19185+622234</f>
        <v>641419</v>
      </c>
      <c r="H8" s="718">
        <f>183939+1049854</f>
        <v>1233793</v>
      </c>
    </row>
    <row r="9" spans="1:8" ht="23.25" customHeight="1">
      <c r="A9" s="714" t="s">
        <v>409</v>
      </c>
      <c r="B9" s="715" t="s">
        <v>410</v>
      </c>
      <c r="C9" s="716">
        <v>41682</v>
      </c>
      <c r="D9" s="716">
        <v>42155</v>
      </c>
      <c r="E9" s="717">
        <f t="shared" si="0"/>
        <v>0</v>
      </c>
      <c r="F9" s="717"/>
      <c r="G9" s="717">
        <v>275492</v>
      </c>
      <c r="H9" s="718">
        <v>275492</v>
      </c>
    </row>
    <row r="10" spans="1:8" ht="31.5">
      <c r="A10" s="714" t="s">
        <v>413</v>
      </c>
      <c r="B10" s="715" t="s">
        <v>414</v>
      </c>
      <c r="C10" s="716">
        <v>40730</v>
      </c>
      <c r="D10" s="716">
        <v>41639</v>
      </c>
      <c r="E10" s="717">
        <f t="shared" si="0"/>
        <v>34966</v>
      </c>
      <c r="F10" s="717"/>
      <c r="G10" s="717">
        <v>444520</v>
      </c>
      <c r="H10" s="718">
        <v>479486</v>
      </c>
    </row>
    <row r="11" spans="1:8" ht="31.5">
      <c r="A11" s="714" t="s">
        <v>415</v>
      </c>
      <c r="B11" s="715" t="s">
        <v>416</v>
      </c>
      <c r="C11" s="716">
        <v>41473</v>
      </c>
      <c r="D11" s="716">
        <v>42151</v>
      </c>
      <c r="E11" s="717"/>
      <c r="F11" s="717"/>
      <c r="G11" s="717">
        <v>46350</v>
      </c>
      <c r="H11" s="718">
        <v>46350</v>
      </c>
    </row>
    <row r="12" spans="1:8" ht="23.25" customHeight="1">
      <c r="A12" s="714" t="s">
        <v>417</v>
      </c>
      <c r="B12" s="715" t="s">
        <v>418</v>
      </c>
      <c r="C12" s="716">
        <v>41340</v>
      </c>
      <c r="D12" s="716">
        <v>42185</v>
      </c>
      <c r="E12" s="717">
        <f>H12-F12-G12</f>
        <v>0</v>
      </c>
      <c r="F12" s="717"/>
      <c r="G12" s="717">
        <v>90625</v>
      </c>
      <c r="H12" s="718">
        <v>90625</v>
      </c>
    </row>
    <row r="13" spans="1:8" ht="24" customHeight="1">
      <c r="A13" s="714" t="s">
        <v>419</v>
      </c>
      <c r="B13" s="715" t="s">
        <v>420</v>
      </c>
      <c r="C13" s="716">
        <v>41638</v>
      </c>
      <c r="D13" s="716">
        <v>41927</v>
      </c>
      <c r="E13" s="717">
        <v>0</v>
      </c>
      <c r="F13" s="717">
        <v>25387</v>
      </c>
      <c r="G13" s="717">
        <v>143859</v>
      </c>
      <c r="H13" s="718">
        <v>169246</v>
      </c>
    </row>
    <row r="14" spans="1:8" ht="23.25" customHeight="1">
      <c r="A14" s="714" t="s">
        <v>421</v>
      </c>
      <c r="B14" s="715" t="s">
        <v>422</v>
      </c>
      <c r="C14" s="716">
        <v>41596</v>
      </c>
      <c r="D14" s="716">
        <v>42004</v>
      </c>
      <c r="E14" s="717">
        <f aca="true" t="shared" si="1" ref="E14:E24">H14-F14-G14</f>
        <v>0</v>
      </c>
      <c r="F14" s="717"/>
      <c r="G14" s="717">
        <v>39992</v>
      </c>
      <c r="H14" s="718">
        <v>39992</v>
      </c>
    </row>
    <row r="15" spans="1:8" ht="24.75" customHeight="1">
      <c r="A15" s="714" t="s">
        <v>423</v>
      </c>
      <c r="B15" s="715" t="s">
        <v>424</v>
      </c>
      <c r="C15" s="716">
        <v>41670</v>
      </c>
      <c r="D15" s="716">
        <v>41943</v>
      </c>
      <c r="E15" s="717">
        <f t="shared" si="1"/>
        <v>0</v>
      </c>
      <c r="F15" s="717"/>
      <c r="G15" s="717">
        <v>16000</v>
      </c>
      <c r="H15" s="718">
        <v>16000</v>
      </c>
    </row>
    <row r="16" spans="1:8" ht="23.25" customHeight="1">
      <c r="A16" s="714" t="s">
        <v>425</v>
      </c>
      <c r="B16" s="715" t="s">
        <v>426</v>
      </c>
      <c r="C16" s="716">
        <v>41703</v>
      </c>
      <c r="D16" s="716">
        <v>42155</v>
      </c>
      <c r="E16" s="717">
        <f t="shared" si="1"/>
        <v>2077</v>
      </c>
      <c r="F16" s="717"/>
      <c r="G16" s="717">
        <v>243906</v>
      </c>
      <c r="H16" s="718">
        <v>245983</v>
      </c>
    </row>
    <row r="17" spans="1:8" ht="23.25" customHeight="1">
      <c r="A17" s="714" t="s">
        <v>429</v>
      </c>
      <c r="B17" s="715" t="s">
        <v>430</v>
      </c>
      <c r="C17" s="719" t="s">
        <v>427</v>
      </c>
      <c r="D17" s="719" t="s">
        <v>428</v>
      </c>
      <c r="E17" s="717">
        <f t="shared" si="1"/>
        <v>0</v>
      </c>
      <c r="F17" s="717"/>
      <c r="G17" s="717">
        <v>52290</v>
      </c>
      <c r="H17" s="718">
        <v>52290</v>
      </c>
    </row>
    <row r="18" spans="1:8" ht="31.5">
      <c r="A18" s="714" t="s">
        <v>629</v>
      </c>
      <c r="B18" s="715" t="s">
        <v>431</v>
      </c>
      <c r="C18" s="716">
        <v>41919</v>
      </c>
      <c r="D18" s="716">
        <v>42185</v>
      </c>
      <c r="E18" s="717">
        <f t="shared" si="1"/>
        <v>0</v>
      </c>
      <c r="F18" s="717"/>
      <c r="G18" s="717">
        <v>15000</v>
      </c>
      <c r="H18" s="718">
        <v>15000</v>
      </c>
    </row>
    <row r="19" spans="1:8" ht="31.5">
      <c r="A19" s="714" t="s">
        <v>432</v>
      </c>
      <c r="B19" s="715" t="s">
        <v>630</v>
      </c>
      <c r="C19" s="719" t="s">
        <v>427</v>
      </c>
      <c r="D19" s="719" t="s">
        <v>428</v>
      </c>
      <c r="E19" s="717">
        <f t="shared" si="1"/>
        <v>0</v>
      </c>
      <c r="F19" s="717"/>
      <c r="G19" s="717">
        <v>44957</v>
      </c>
      <c r="H19" s="718">
        <v>44957</v>
      </c>
    </row>
    <row r="20" spans="1:8" ht="15.75">
      <c r="A20" s="714" t="s">
        <v>631</v>
      </c>
      <c r="B20" s="715" t="s">
        <v>632</v>
      </c>
      <c r="C20" s="719" t="s">
        <v>427</v>
      </c>
      <c r="D20" s="719" t="s">
        <v>633</v>
      </c>
      <c r="E20" s="717">
        <f t="shared" si="1"/>
        <v>6544</v>
      </c>
      <c r="F20" s="717"/>
      <c r="G20" s="717">
        <v>58889</v>
      </c>
      <c r="H20" s="718">
        <v>65433</v>
      </c>
    </row>
    <row r="21" spans="1:8" ht="15.75">
      <c r="A21" s="714" t="s">
        <v>634</v>
      </c>
      <c r="B21" s="715" t="s">
        <v>635</v>
      </c>
      <c r="C21" s="719" t="s">
        <v>636</v>
      </c>
      <c r="D21" s="719" t="s">
        <v>633</v>
      </c>
      <c r="E21" s="717">
        <f t="shared" si="1"/>
        <v>0</v>
      </c>
      <c r="F21" s="717"/>
      <c r="G21" s="717">
        <v>35495</v>
      </c>
      <c r="H21" s="718">
        <v>35495</v>
      </c>
    </row>
    <row r="22" spans="1:8" ht="15.75">
      <c r="A22" s="714" t="s">
        <v>637</v>
      </c>
      <c r="B22" s="715" t="s">
        <v>638</v>
      </c>
      <c r="C22" s="719" t="s">
        <v>636</v>
      </c>
      <c r="D22" s="719" t="s">
        <v>633</v>
      </c>
      <c r="E22" s="717">
        <f t="shared" si="1"/>
        <v>0</v>
      </c>
      <c r="F22" s="717"/>
      <c r="G22" s="717">
        <v>21960</v>
      </c>
      <c r="H22" s="718">
        <v>21960</v>
      </c>
    </row>
    <row r="23" spans="1:8" ht="51.75" customHeight="1">
      <c r="A23" s="720" t="s">
        <v>639</v>
      </c>
      <c r="B23" s="715" t="s">
        <v>640</v>
      </c>
      <c r="C23" s="721" t="s">
        <v>641</v>
      </c>
      <c r="D23" s="716">
        <v>42185</v>
      </c>
      <c r="E23" s="717">
        <f t="shared" si="1"/>
        <v>0</v>
      </c>
      <c r="F23" s="717"/>
      <c r="G23" s="717">
        <v>15246</v>
      </c>
      <c r="H23" s="718">
        <v>15246</v>
      </c>
    </row>
    <row r="24" spans="1:8" ht="23.25" customHeight="1" thickBot="1">
      <c r="A24" s="722" t="s">
        <v>433</v>
      </c>
      <c r="B24" s="723" t="s">
        <v>434</v>
      </c>
      <c r="C24" s="724">
        <v>41153</v>
      </c>
      <c r="D24" s="724">
        <v>42094</v>
      </c>
      <c r="E24" s="725">
        <f t="shared" si="1"/>
        <v>0</v>
      </c>
      <c r="F24" s="725"/>
      <c r="G24" s="725">
        <v>900</v>
      </c>
      <c r="H24" s="726">
        <v>900</v>
      </c>
    </row>
    <row r="25" spans="1:8" s="732" customFormat="1" ht="24.75" customHeight="1" thickBot="1">
      <c r="A25" s="727" t="s">
        <v>437</v>
      </c>
      <c r="B25" s="728"/>
      <c r="C25" s="729"/>
      <c r="D25" s="729"/>
      <c r="E25" s="730">
        <f>SUM(E5:E24)</f>
        <v>762847</v>
      </c>
      <c r="F25" s="730">
        <f>SUM(F5:F24)</f>
        <v>204184</v>
      </c>
      <c r="G25" s="730">
        <f>SUM(G5:G24)</f>
        <v>3113027</v>
      </c>
      <c r="H25" s="731">
        <f>SUM(H5:H24)</f>
        <v>4080058</v>
      </c>
    </row>
    <row r="27" ht="15.75">
      <c r="A27" s="704" t="s">
        <v>642</v>
      </c>
    </row>
  </sheetData>
  <sheetProtection/>
  <mergeCells count="7">
    <mergeCell ref="E3:G3"/>
    <mergeCell ref="H3:H4"/>
    <mergeCell ref="A1:H1"/>
    <mergeCell ref="A3:A4"/>
    <mergeCell ref="B3:B4"/>
    <mergeCell ref="C3:C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0" r:id="rId1"/>
  <headerFooter alignWithMargins="0">
    <oddHeader>&amp;L18. melléklet az 1/2015.(I.30.)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SheetLayoutView="100" workbookViewId="0" topLeftCell="A1">
      <selection activeCell="A23" sqref="A23"/>
    </sheetView>
  </sheetViews>
  <sheetFormatPr defaultColWidth="9.00390625" defaultRowHeight="12.75"/>
  <cols>
    <col min="1" max="1" width="77.75390625" style="346" customWidth="1"/>
    <col min="2" max="2" width="12.75390625" style="347" customWidth="1"/>
    <col min="3" max="16384" width="9.125" style="333" customWidth="1"/>
  </cols>
  <sheetData>
    <row r="1" spans="1:2" ht="15">
      <c r="A1" s="413"/>
      <c r="B1" s="414"/>
    </row>
    <row r="2" spans="1:2" ht="15">
      <c r="A2" s="917" t="s">
        <v>352</v>
      </c>
      <c r="B2" s="917"/>
    </row>
    <row r="3" spans="1:2" ht="15.75" thickBot="1">
      <c r="A3" s="415"/>
      <c r="B3" s="416"/>
    </row>
    <row r="4" spans="1:2" ht="15">
      <c r="A4" s="334" t="s">
        <v>921</v>
      </c>
      <c r="B4" s="335" t="s">
        <v>946</v>
      </c>
    </row>
    <row r="5" spans="1:2" s="338" customFormat="1" ht="14.25">
      <c r="A5" s="339" t="s">
        <v>153</v>
      </c>
      <c r="B5" s="340">
        <f>SUM(B7,B10,B14)</f>
        <v>193800</v>
      </c>
    </row>
    <row r="6" spans="1:2" s="338" customFormat="1" ht="14.25">
      <c r="A6" s="336"/>
      <c r="B6" s="337"/>
    </row>
    <row r="7" spans="1:2" s="341" customFormat="1" ht="14.25">
      <c r="A7" s="339" t="s">
        <v>948</v>
      </c>
      <c r="B7" s="340">
        <f>SUM(B8)</f>
        <v>15000</v>
      </c>
    </row>
    <row r="8" spans="1:2" ht="15">
      <c r="A8" s="342" t="s">
        <v>948</v>
      </c>
      <c r="B8" s="343">
        <v>15000</v>
      </c>
    </row>
    <row r="9" spans="1:2" ht="15">
      <c r="A9" s="342"/>
      <c r="B9" s="343"/>
    </row>
    <row r="10" spans="1:2" s="341" customFormat="1" ht="14.25">
      <c r="A10" s="339" t="s">
        <v>949</v>
      </c>
      <c r="B10" s="340">
        <f>SUM(B11:B12)</f>
        <v>100000</v>
      </c>
    </row>
    <row r="11" spans="1:2" ht="15">
      <c r="A11" s="342" t="s">
        <v>949</v>
      </c>
      <c r="B11" s="343">
        <v>100000</v>
      </c>
    </row>
    <row r="12" spans="1:2" ht="15">
      <c r="A12" s="342"/>
      <c r="B12" s="343"/>
    </row>
    <row r="13" spans="1:2" ht="15">
      <c r="A13" s="342"/>
      <c r="B13" s="343"/>
    </row>
    <row r="14" spans="1:2" ht="15">
      <c r="A14" s="339" t="s">
        <v>950</v>
      </c>
      <c r="B14" s="340">
        <f>SUM(B15:B17)</f>
        <v>78800</v>
      </c>
    </row>
    <row r="15" spans="1:2" ht="15">
      <c r="A15" s="342" t="s">
        <v>736</v>
      </c>
      <c r="B15" s="343">
        <v>62000</v>
      </c>
    </row>
    <row r="16" spans="1:2" ht="15">
      <c r="A16" s="342" t="s">
        <v>737</v>
      </c>
      <c r="B16" s="343">
        <v>15000</v>
      </c>
    </row>
    <row r="17" spans="1:2" ht="15">
      <c r="A17" s="342" t="s">
        <v>741</v>
      </c>
      <c r="B17" s="343">
        <v>1800</v>
      </c>
    </row>
    <row r="18" spans="1:2" ht="15">
      <c r="A18" s="342"/>
      <c r="B18" s="343"/>
    </row>
    <row r="19" spans="1:2" s="338" customFormat="1" ht="14.25">
      <c r="A19" s="339" t="s">
        <v>152</v>
      </c>
      <c r="B19" s="340">
        <f>SUM(B21,B25)</f>
        <v>247117</v>
      </c>
    </row>
    <row r="20" spans="1:2" s="338" customFormat="1" ht="14.25">
      <c r="A20" s="339"/>
      <c r="B20" s="340"/>
    </row>
    <row r="21" spans="1:2" s="341" customFormat="1" ht="14.25">
      <c r="A21" s="339" t="s">
        <v>0</v>
      </c>
      <c r="B21" s="340">
        <f>SUM(B22:B23)</f>
        <v>77075</v>
      </c>
    </row>
    <row r="22" spans="1:2" ht="15">
      <c r="A22" s="342" t="s">
        <v>0</v>
      </c>
      <c r="B22" s="343">
        <v>50000</v>
      </c>
    </row>
    <row r="23" spans="1:2" ht="30">
      <c r="A23" s="342" t="s">
        <v>735</v>
      </c>
      <c r="B23" s="343">
        <v>27075</v>
      </c>
    </row>
    <row r="24" spans="1:2" ht="15">
      <c r="A24" s="342"/>
      <c r="B24" s="343"/>
    </row>
    <row r="25" spans="1:2" s="341" customFormat="1" ht="14.25">
      <c r="A25" s="339" t="s">
        <v>1</v>
      </c>
      <c r="B25" s="340">
        <f>SUM(B30,B27,B34)</f>
        <v>170042</v>
      </c>
    </row>
    <row r="26" spans="1:2" s="341" customFormat="1" ht="14.25">
      <c r="A26" s="339"/>
      <c r="B26" s="340"/>
    </row>
    <row r="27" spans="1:2" s="430" customFormat="1" ht="15">
      <c r="A27" s="428" t="s">
        <v>895</v>
      </c>
      <c r="B27" s="429">
        <f>SUM(B28:B28)</f>
        <v>147300</v>
      </c>
    </row>
    <row r="28" spans="1:2" ht="15">
      <c r="A28" s="342" t="s">
        <v>53</v>
      </c>
      <c r="B28" s="343">
        <v>147300</v>
      </c>
    </row>
    <row r="29" spans="1:2" ht="15">
      <c r="A29" s="342"/>
      <c r="B29" s="343"/>
    </row>
    <row r="30" spans="1:2" s="430" customFormat="1" ht="15">
      <c r="A30" s="428" t="s">
        <v>137</v>
      </c>
      <c r="B30" s="429">
        <f>SUM(B31:B32)</f>
        <v>16392</v>
      </c>
    </row>
    <row r="31" spans="1:2" ht="30">
      <c r="A31" s="342" t="s">
        <v>62</v>
      </c>
      <c r="B31" s="343">
        <v>15000</v>
      </c>
    </row>
    <row r="32" spans="1:2" ht="15">
      <c r="A32" s="342" t="s">
        <v>896</v>
      </c>
      <c r="B32" s="343">
        <v>1392</v>
      </c>
    </row>
    <row r="33" spans="1:2" ht="15">
      <c r="A33" s="342"/>
      <c r="B33" s="343"/>
    </row>
    <row r="34" spans="1:2" s="430" customFormat="1" ht="15">
      <c r="A34" s="428" t="s">
        <v>893</v>
      </c>
      <c r="B34" s="429">
        <f>SUM(B35:B36)</f>
        <v>6350</v>
      </c>
    </row>
    <row r="35" spans="1:2" ht="15">
      <c r="A35" s="342" t="s">
        <v>894</v>
      </c>
      <c r="B35" s="343">
        <v>6350</v>
      </c>
    </row>
    <row r="36" spans="1:2" ht="15">
      <c r="A36" s="342"/>
      <c r="B36" s="343"/>
    </row>
    <row r="37" spans="1:2" ht="15">
      <c r="A37" s="342"/>
      <c r="B37" s="343"/>
    </row>
    <row r="38" spans="1:2" s="341" customFormat="1" ht="15" thickBot="1">
      <c r="A38" s="344" t="s">
        <v>2</v>
      </c>
      <c r="B38" s="345">
        <f>SUM(B5,B19)</f>
        <v>440917</v>
      </c>
    </row>
  </sheetData>
  <sheetProtection/>
  <mergeCells count="1">
    <mergeCell ref="A2:B2"/>
  </mergeCells>
  <printOptions horizontalCentered="1"/>
  <pageMargins left="0.4724409448818898" right="0.4724409448818898" top="0.6299212598425197" bottom="0.7874015748031497" header="0.4724409448818898" footer="0.5118110236220472"/>
  <pageSetup horizontalDpi="600" verticalDpi="600" orientation="portrait" paperSize="9" scale="83" r:id="rId1"/>
  <headerFooter alignWithMargins="0">
    <oddHeader>&amp;L19. melléklet az 1/2015.(I.30.)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8" zoomScaleNormal="78" zoomScaleSheetLayoutView="75" workbookViewId="0" topLeftCell="A1">
      <selection activeCell="D20" sqref="D20"/>
    </sheetView>
  </sheetViews>
  <sheetFormatPr defaultColWidth="9.00390625" defaultRowHeight="12.75"/>
  <cols>
    <col min="1" max="1" width="86.75390625" style="510" customWidth="1"/>
    <col min="2" max="6" width="19.75390625" style="510" customWidth="1"/>
    <col min="7" max="16384" width="9.125" style="510" customWidth="1"/>
  </cols>
  <sheetData>
    <row r="1" ht="15.75">
      <c r="A1" s="513"/>
    </row>
    <row r="2" spans="1:6" ht="15.75">
      <c r="A2" s="779" t="s">
        <v>347</v>
      </c>
      <c r="B2" s="779"/>
      <c r="C2" s="779"/>
      <c r="D2" s="779"/>
      <c r="E2" s="779"/>
      <c r="F2" s="779"/>
    </row>
    <row r="3" ht="16.5" thickBot="1"/>
    <row r="4" spans="1:6" ht="87" customHeight="1">
      <c r="A4" s="780" t="s">
        <v>845</v>
      </c>
      <c r="B4" s="565" t="s">
        <v>5</v>
      </c>
      <c r="C4" s="565" t="s">
        <v>12</v>
      </c>
      <c r="D4" s="565" t="s">
        <v>815</v>
      </c>
      <c r="E4" s="565" t="s">
        <v>14</v>
      </c>
      <c r="F4" s="566" t="s">
        <v>380</v>
      </c>
    </row>
    <row r="5" spans="1:6" ht="18.75" customHeight="1">
      <c r="A5" s="781"/>
      <c r="B5" s="567" t="s">
        <v>4</v>
      </c>
      <c r="C5" s="567" t="s">
        <v>4</v>
      </c>
      <c r="D5" s="567" t="s">
        <v>4</v>
      </c>
      <c r="E5" s="567" t="s">
        <v>4</v>
      </c>
      <c r="F5" s="568" t="s">
        <v>922</v>
      </c>
    </row>
    <row r="6" spans="1:6" s="513" customFormat="1" ht="18" customHeight="1">
      <c r="A6" s="569" t="s">
        <v>846</v>
      </c>
      <c r="B6" s="570">
        <f>SUM(B7:B7)</f>
        <v>1107179</v>
      </c>
      <c r="C6" s="570">
        <f>SUM(C7:C7)</f>
        <v>0</v>
      </c>
      <c r="D6" s="570">
        <f>SUM(D7:D7)</f>
        <v>0</v>
      </c>
      <c r="E6" s="570">
        <f>SUM(E7:E7)</f>
        <v>0</v>
      </c>
      <c r="F6" s="509">
        <f>SUM(B6:E6)</f>
        <v>1107179</v>
      </c>
    </row>
    <row r="7" spans="1:6" s="574" customFormat="1" ht="18" customHeight="1">
      <c r="A7" s="572" t="s">
        <v>847</v>
      </c>
      <c r="B7" s="571">
        <v>1107179</v>
      </c>
      <c r="C7" s="573"/>
      <c r="D7" s="573"/>
      <c r="E7" s="573"/>
      <c r="F7" s="509">
        <f aca="true" t="shared" si="0" ref="F7:F45">SUM(B7:E7)</f>
        <v>1107179</v>
      </c>
    </row>
    <row r="8" spans="1:6" ht="18" customHeight="1">
      <c r="A8" s="575" t="s">
        <v>848</v>
      </c>
      <c r="B8" s="570">
        <f>SUM(B9:B10)</f>
        <v>279487</v>
      </c>
      <c r="C8" s="570">
        <f>SUM(C9:C10)</f>
        <v>20163</v>
      </c>
      <c r="D8" s="570">
        <f>SUM(D9:D10)</f>
        <v>110310</v>
      </c>
      <c r="E8" s="570">
        <f>SUM(E9:E10)</f>
        <v>11200</v>
      </c>
      <c r="F8" s="509">
        <f t="shared" si="0"/>
        <v>421160</v>
      </c>
    </row>
    <row r="9" spans="1:6" ht="18" customHeight="1">
      <c r="A9" s="572" t="s">
        <v>849</v>
      </c>
      <c r="B9" s="571">
        <v>107209</v>
      </c>
      <c r="C9" s="571"/>
      <c r="D9" s="571"/>
      <c r="E9" s="571"/>
      <c r="F9" s="509">
        <f t="shared" si="0"/>
        <v>107209</v>
      </c>
    </row>
    <row r="10" spans="1:6" ht="18" customHeight="1">
      <c r="A10" s="572" t="s">
        <v>850</v>
      </c>
      <c r="B10" s="571">
        <v>172278</v>
      </c>
      <c r="C10" s="571">
        <v>20163</v>
      </c>
      <c r="D10" s="571">
        <v>110310</v>
      </c>
      <c r="E10" s="571">
        <v>11200</v>
      </c>
      <c r="F10" s="509">
        <f t="shared" si="0"/>
        <v>313951</v>
      </c>
    </row>
    <row r="11" spans="1:6" s="574" customFormat="1" ht="18" customHeight="1">
      <c r="A11" s="576" t="s">
        <v>851</v>
      </c>
      <c r="B11" s="570">
        <f>SUM(B12:B13)</f>
        <v>1589994</v>
      </c>
      <c r="C11" s="570">
        <f>SUM(C12:C13)</f>
        <v>15925</v>
      </c>
      <c r="D11" s="570">
        <f>SUM(D12:D13)</f>
        <v>900</v>
      </c>
      <c r="E11" s="570">
        <f>SUM(E12:E13)</f>
        <v>0</v>
      </c>
      <c r="F11" s="509">
        <f t="shared" si="0"/>
        <v>1606819</v>
      </c>
    </row>
    <row r="12" spans="1:6" s="578" customFormat="1" ht="18" customHeight="1">
      <c r="A12" s="572" t="s">
        <v>849</v>
      </c>
      <c r="B12" s="571">
        <v>1300</v>
      </c>
      <c r="C12" s="571">
        <v>990</v>
      </c>
      <c r="D12" s="577"/>
      <c r="E12" s="577"/>
      <c r="F12" s="509">
        <f t="shared" si="0"/>
        <v>2290</v>
      </c>
    </row>
    <row r="13" spans="1:6" s="578" customFormat="1" ht="18" customHeight="1">
      <c r="A13" s="572" t="s">
        <v>850</v>
      </c>
      <c r="B13" s="571">
        <v>1588694</v>
      </c>
      <c r="C13" s="571">
        <v>14935</v>
      </c>
      <c r="D13" s="577">
        <v>900</v>
      </c>
      <c r="E13" s="577"/>
      <c r="F13" s="509">
        <f t="shared" si="0"/>
        <v>1604529</v>
      </c>
    </row>
    <row r="14" spans="1:6" s="578" customFormat="1" ht="18" customHeight="1">
      <c r="A14" s="576" t="s">
        <v>900</v>
      </c>
      <c r="B14" s="570">
        <f>SUM(B15+B18+B23+B24)</f>
        <v>1918951</v>
      </c>
      <c r="C14" s="570">
        <f>SUM(C15+C18+C23+C24)</f>
        <v>0</v>
      </c>
      <c r="D14" s="570">
        <f>SUM(D15+D18+D23+D24)</f>
        <v>0</v>
      </c>
      <c r="E14" s="570">
        <f>SUM(E15+E18+E23+E24)</f>
        <v>0</v>
      </c>
      <c r="F14" s="509">
        <f t="shared" si="0"/>
        <v>1918951</v>
      </c>
    </row>
    <row r="15" spans="1:6" s="578" customFormat="1" ht="18" customHeight="1">
      <c r="A15" s="572" t="s">
        <v>901</v>
      </c>
      <c r="B15" s="579">
        <f>SUM(B16:B17)</f>
        <v>430000</v>
      </c>
      <c r="C15" s="580"/>
      <c r="D15" s="580"/>
      <c r="E15" s="580"/>
      <c r="F15" s="509">
        <f t="shared" si="0"/>
        <v>430000</v>
      </c>
    </row>
    <row r="16" spans="1:6" s="578" customFormat="1" ht="18" customHeight="1">
      <c r="A16" s="581" t="s">
        <v>902</v>
      </c>
      <c r="B16" s="577">
        <v>320000</v>
      </c>
      <c r="C16" s="577"/>
      <c r="D16" s="577"/>
      <c r="E16" s="577"/>
      <c r="F16" s="509">
        <f t="shared" si="0"/>
        <v>320000</v>
      </c>
    </row>
    <row r="17" spans="1:6" s="578" customFormat="1" ht="18" customHeight="1">
      <c r="A17" s="582" t="s">
        <v>903</v>
      </c>
      <c r="B17" s="580">
        <v>110000</v>
      </c>
      <c r="C17" s="580"/>
      <c r="D17" s="580"/>
      <c r="E17" s="580"/>
      <c r="F17" s="509">
        <f t="shared" si="0"/>
        <v>110000</v>
      </c>
    </row>
    <row r="18" spans="1:6" s="578" customFormat="1" ht="18" customHeight="1">
      <c r="A18" s="572" t="s">
        <v>35</v>
      </c>
      <c r="B18" s="579">
        <f>SUM(B19:B22)</f>
        <v>1468951</v>
      </c>
      <c r="C18" s="580"/>
      <c r="D18" s="580"/>
      <c r="E18" s="580"/>
      <c r="F18" s="509">
        <f t="shared" si="0"/>
        <v>1468951</v>
      </c>
    </row>
    <row r="19" spans="1:6" s="578" customFormat="1" ht="18" customHeight="1">
      <c r="A19" s="581" t="s">
        <v>905</v>
      </c>
      <c r="B19" s="580">
        <v>1318951</v>
      </c>
      <c r="C19" s="580"/>
      <c r="D19" s="580"/>
      <c r="E19" s="580"/>
      <c r="F19" s="509">
        <f t="shared" si="0"/>
        <v>1318951</v>
      </c>
    </row>
    <row r="20" spans="1:6" s="578" customFormat="1" ht="18" customHeight="1">
      <c r="A20" s="581" t="s">
        <v>906</v>
      </c>
      <c r="B20" s="580">
        <v>110000</v>
      </c>
      <c r="C20" s="580"/>
      <c r="D20" s="580"/>
      <c r="E20" s="580"/>
      <c r="F20" s="509">
        <f t="shared" si="0"/>
        <v>110000</v>
      </c>
    </row>
    <row r="21" spans="1:6" s="578" customFormat="1" ht="18" customHeight="1">
      <c r="A21" s="581" t="s">
        <v>904</v>
      </c>
      <c r="B21" s="580">
        <v>35000</v>
      </c>
      <c r="C21" s="580"/>
      <c r="D21" s="580"/>
      <c r="E21" s="580"/>
      <c r="F21" s="509">
        <f t="shared" si="0"/>
        <v>35000</v>
      </c>
    </row>
    <row r="22" spans="1:6" ht="18" customHeight="1">
      <c r="A22" s="581" t="s">
        <v>907</v>
      </c>
      <c r="B22" s="580">
        <v>5000</v>
      </c>
      <c r="C22" s="579"/>
      <c r="D22" s="579"/>
      <c r="E22" s="579"/>
      <c r="F22" s="509">
        <f t="shared" si="0"/>
        <v>5000</v>
      </c>
    </row>
    <row r="23" spans="1:6" s="578" customFormat="1" ht="18" customHeight="1">
      <c r="A23" s="583" t="s">
        <v>36</v>
      </c>
      <c r="B23" s="579">
        <v>19500</v>
      </c>
      <c r="C23" s="579"/>
      <c r="D23" s="579"/>
      <c r="E23" s="579"/>
      <c r="F23" s="509">
        <f t="shared" si="0"/>
        <v>19500</v>
      </c>
    </row>
    <row r="24" spans="1:6" s="578" customFormat="1" ht="18" customHeight="1">
      <c r="A24" s="583" t="s">
        <v>37</v>
      </c>
      <c r="B24" s="579">
        <v>500</v>
      </c>
      <c r="C24" s="508"/>
      <c r="D24" s="508"/>
      <c r="E24" s="508"/>
      <c r="F24" s="509">
        <f t="shared" si="0"/>
        <v>500</v>
      </c>
    </row>
    <row r="25" spans="1:6" ht="18" customHeight="1">
      <c r="A25" s="575" t="s">
        <v>908</v>
      </c>
      <c r="B25" s="508">
        <f>SUM(B26+B27+B28+B29+B31+B32+B33+B34)</f>
        <v>1000009</v>
      </c>
      <c r="C25" s="508">
        <f>SUM(C26+C27+C28+C29+C31+C32+C33+C34)</f>
        <v>6125</v>
      </c>
      <c r="D25" s="508">
        <f>SUM(D26+D27+D28+D29+D31+D32+D33+D34)</f>
        <v>191995</v>
      </c>
      <c r="E25" s="508">
        <f>SUM(E26+E27+E28+E29+E31+E32+E33+E34)</f>
        <v>26480</v>
      </c>
      <c r="F25" s="509">
        <f t="shared" si="0"/>
        <v>1224609</v>
      </c>
    </row>
    <row r="26" spans="1:6" ht="18" customHeight="1">
      <c r="A26" s="572" t="s">
        <v>245</v>
      </c>
      <c r="B26" s="579">
        <v>521842</v>
      </c>
      <c r="C26" s="579"/>
      <c r="D26" s="579"/>
      <c r="E26" s="579">
        <v>2000</v>
      </c>
      <c r="F26" s="509">
        <f t="shared" si="0"/>
        <v>523842</v>
      </c>
    </row>
    <row r="27" spans="1:6" ht="18" customHeight="1">
      <c r="A27" s="572" t="s">
        <v>752</v>
      </c>
      <c r="B27" s="579">
        <v>21082</v>
      </c>
      <c r="C27" s="579">
        <v>6125</v>
      </c>
      <c r="D27" s="579">
        <v>53055</v>
      </c>
      <c r="E27" s="579">
        <v>10378</v>
      </c>
      <c r="F27" s="509">
        <f t="shared" si="0"/>
        <v>90640</v>
      </c>
    </row>
    <row r="28" spans="1:6" ht="18" customHeight="1">
      <c r="A28" s="572" t="s">
        <v>38</v>
      </c>
      <c r="B28" s="579">
        <v>32100</v>
      </c>
      <c r="C28" s="579"/>
      <c r="D28" s="579"/>
      <c r="E28" s="579"/>
      <c r="F28" s="509">
        <f t="shared" si="0"/>
        <v>32100</v>
      </c>
    </row>
    <row r="29" spans="1:6" ht="18" customHeight="1">
      <c r="A29" s="572" t="s">
        <v>39</v>
      </c>
      <c r="B29" s="579">
        <v>101169</v>
      </c>
      <c r="C29" s="579"/>
      <c r="D29" s="579"/>
      <c r="E29" s="579"/>
      <c r="F29" s="509">
        <f t="shared" si="0"/>
        <v>101169</v>
      </c>
    </row>
    <row r="30" spans="1:6" ht="18" customHeight="1">
      <c r="A30" s="572" t="s">
        <v>909</v>
      </c>
      <c r="B30" s="579">
        <v>45000</v>
      </c>
      <c r="C30" s="579"/>
      <c r="D30" s="579"/>
      <c r="E30" s="579"/>
      <c r="F30" s="509">
        <f t="shared" si="0"/>
        <v>45000</v>
      </c>
    </row>
    <row r="31" spans="1:6" ht="18" customHeight="1">
      <c r="A31" s="572" t="s">
        <v>910</v>
      </c>
      <c r="B31" s="579"/>
      <c r="C31" s="579"/>
      <c r="D31" s="579">
        <v>92312</v>
      </c>
      <c r="E31" s="579"/>
      <c r="F31" s="509">
        <f t="shared" si="0"/>
        <v>92312</v>
      </c>
    </row>
    <row r="32" spans="1:6" ht="18" customHeight="1">
      <c r="A32" s="584" t="s">
        <v>159</v>
      </c>
      <c r="B32" s="579">
        <v>176746</v>
      </c>
      <c r="C32" s="579"/>
      <c r="D32" s="579">
        <v>46628</v>
      </c>
      <c r="E32" s="579">
        <v>14102</v>
      </c>
      <c r="F32" s="509">
        <f t="shared" si="0"/>
        <v>237476</v>
      </c>
    </row>
    <row r="33" spans="1:6" s="513" customFormat="1" ht="18" customHeight="1">
      <c r="A33" s="572" t="s">
        <v>911</v>
      </c>
      <c r="B33" s="579">
        <v>16766</v>
      </c>
      <c r="C33" s="508"/>
      <c r="D33" s="508"/>
      <c r="E33" s="508"/>
      <c r="F33" s="509">
        <f t="shared" si="0"/>
        <v>16766</v>
      </c>
    </row>
    <row r="34" spans="1:6" ht="18" customHeight="1">
      <c r="A34" s="572" t="s">
        <v>142</v>
      </c>
      <c r="B34" s="579">
        <v>130304</v>
      </c>
      <c r="C34" s="579"/>
      <c r="D34" s="579"/>
      <c r="E34" s="579"/>
      <c r="F34" s="509">
        <f t="shared" si="0"/>
        <v>130304</v>
      </c>
    </row>
    <row r="35" spans="1:6" ht="18" customHeight="1">
      <c r="A35" s="576" t="s">
        <v>912</v>
      </c>
      <c r="B35" s="508">
        <f>SUM(B36:B36)</f>
        <v>191090</v>
      </c>
      <c r="C35" s="508">
        <f>SUM(C36:C36)</f>
        <v>0</v>
      </c>
      <c r="D35" s="508">
        <f>SUM(D36:D36)</f>
        <v>0</v>
      </c>
      <c r="E35" s="508">
        <f>SUM(E36:E36)</f>
        <v>0</v>
      </c>
      <c r="F35" s="509">
        <f t="shared" si="0"/>
        <v>191090</v>
      </c>
    </row>
    <row r="36" spans="1:6" s="513" customFormat="1" ht="18" customHeight="1">
      <c r="A36" s="572" t="s">
        <v>143</v>
      </c>
      <c r="B36" s="579">
        <v>191090</v>
      </c>
      <c r="C36" s="508"/>
      <c r="D36" s="508"/>
      <c r="E36" s="508"/>
      <c r="F36" s="509">
        <f t="shared" si="0"/>
        <v>191090</v>
      </c>
    </row>
    <row r="37" spans="1:6" ht="18" customHeight="1">
      <c r="A37" s="586" t="s">
        <v>914</v>
      </c>
      <c r="B37" s="508">
        <f>SUM(B38:B38)</f>
        <v>28075</v>
      </c>
      <c r="C37" s="508">
        <f>SUM(C38:C38)</f>
        <v>0</v>
      </c>
      <c r="D37" s="508">
        <f>SUM(D38:D38)</f>
        <v>0</v>
      </c>
      <c r="E37" s="508">
        <f>SUM(E38:E38)</f>
        <v>0</v>
      </c>
      <c r="F37" s="509">
        <f t="shared" si="0"/>
        <v>28075</v>
      </c>
    </row>
    <row r="38" spans="1:6" s="578" customFormat="1" ht="18" customHeight="1">
      <c r="A38" s="585" t="s">
        <v>40</v>
      </c>
      <c r="B38" s="579">
        <v>28075</v>
      </c>
      <c r="C38" s="580"/>
      <c r="D38" s="580"/>
      <c r="E38" s="580"/>
      <c r="F38" s="509">
        <f t="shared" si="0"/>
        <v>28075</v>
      </c>
    </row>
    <row r="39" spans="1:6" s="578" customFormat="1" ht="18" customHeight="1">
      <c r="A39" s="586" t="s">
        <v>915</v>
      </c>
      <c r="B39" s="508">
        <f>SUM(B6+B8+B11+B14+B25+B35+B37)</f>
        <v>6114785</v>
      </c>
      <c r="C39" s="508">
        <f>SUM(C6+C8+C11+C14+C25+C35+C37)</f>
        <v>42213</v>
      </c>
      <c r="D39" s="508">
        <f>SUM(D6+D8+D11+D14+D25+D35+D37)</f>
        <v>303205</v>
      </c>
      <c r="E39" s="508">
        <f>SUM(E6+E8+E11+E14+E25+E35+E37)</f>
        <v>37680</v>
      </c>
      <c r="F39" s="509">
        <f t="shared" si="0"/>
        <v>6497883</v>
      </c>
    </row>
    <row r="40" spans="1:6" s="574" customFormat="1" ht="18" customHeight="1">
      <c r="A40" s="587" t="s">
        <v>953</v>
      </c>
      <c r="B40" s="508">
        <f>SUM(B41:B41)</f>
        <v>709262</v>
      </c>
      <c r="C40" s="508">
        <f>SUM(C41:C41)</f>
        <v>0</v>
      </c>
      <c r="D40" s="508">
        <f>SUM(D41:D41)</f>
        <v>0</v>
      </c>
      <c r="E40" s="508">
        <f>SUM(E41:E41)</f>
        <v>0</v>
      </c>
      <c r="F40" s="509">
        <f t="shared" si="0"/>
        <v>709262</v>
      </c>
    </row>
    <row r="41" spans="1:6" s="513" customFormat="1" ht="18" customHeight="1">
      <c r="A41" s="588" t="s">
        <v>955</v>
      </c>
      <c r="B41" s="579">
        <v>709262</v>
      </c>
      <c r="C41" s="508"/>
      <c r="D41" s="508"/>
      <c r="E41" s="508"/>
      <c r="F41" s="509">
        <f t="shared" si="0"/>
        <v>709262</v>
      </c>
    </row>
    <row r="42" spans="1:6" ht="15.75">
      <c r="A42" s="586" t="s">
        <v>916</v>
      </c>
      <c r="B42" s="579">
        <v>100000</v>
      </c>
      <c r="C42" s="579"/>
      <c r="D42" s="579"/>
      <c r="E42" s="579"/>
      <c r="F42" s="509">
        <f t="shared" si="0"/>
        <v>100000</v>
      </c>
    </row>
    <row r="43" spans="1:6" ht="15.75">
      <c r="A43" s="586" t="s">
        <v>917</v>
      </c>
      <c r="B43" s="579"/>
      <c r="C43" s="579">
        <v>658320</v>
      </c>
      <c r="D43" s="579">
        <v>852082</v>
      </c>
      <c r="E43" s="579">
        <v>145814</v>
      </c>
      <c r="F43" s="509">
        <f t="shared" si="0"/>
        <v>1656216</v>
      </c>
    </row>
    <row r="44" spans="1:6" ht="15.75">
      <c r="A44" s="589" t="s">
        <v>918</v>
      </c>
      <c r="B44" s="508">
        <f>SUM(B40+B42+B43)</f>
        <v>809262</v>
      </c>
      <c r="C44" s="508">
        <f>SUM(C40+C42+C43)</f>
        <v>658320</v>
      </c>
      <c r="D44" s="508">
        <f>SUM(D40+D42+D43)</f>
        <v>852082</v>
      </c>
      <c r="E44" s="508">
        <f>SUM(E40+E42+E43)</f>
        <v>145814</v>
      </c>
      <c r="F44" s="509">
        <f t="shared" si="0"/>
        <v>2465478</v>
      </c>
    </row>
    <row r="45" spans="1:6" s="513" customFormat="1" ht="16.5" thickBot="1">
      <c r="A45" s="590" t="s">
        <v>919</v>
      </c>
      <c r="B45" s="511">
        <f>SUM(B39+B44)</f>
        <v>6924047</v>
      </c>
      <c r="C45" s="511">
        <f>SUM(C39+C44)</f>
        <v>700533</v>
      </c>
      <c r="D45" s="511">
        <f>SUM(D39+D44)</f>
        <v>1155287</v>
      </c>
      <c r="E45" s="511">
        <f>SUM(E39+E44)</f>
        <v>183494</v>
      </c>
      <c r="F45" s="512">
        <f t="shared" si="0"/>
        <v>8963361</v>
      </c>
    </row>
  </sheetData>
  <sheetProtection/>
  <mergeCells count="2">
    <mergeCell ref="A2:F2"/>
    <mergeCell ref="A4:A5"/>
  </mergeCells>
  <printOptions horizontalCentered="1"/>
  <pageMargins left="0.07874015748031496" right="0.07874015748031496" top="0.48" bottom="0.23" header="0.22" footer="0.15748031496062992"/>
  <pageSetup fitToHeight="1" fitToWidth="1" horizontalDpi="600" verticalDpi="600" orientation="landscape" paperSize="9" scale="61" r:id="rId1"/>
  <headerFooter alignWithMargins="0">
    <oddHeader>&amp;L&amp;11 3. melléklet az 1/2015.(I.30.)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zoomScaleSheetLayoutView="100" workbookViewId="0" topLeftCell="C1">
      <selection activeCell="C4" sqref="C4:C5"/>
    </sheetView>
  </sheetViews>
  <sheetFormatPr defaultColWidth="9.00390625" defaultRowHeight="25.5" customHeight="1"/>
  <cols>
    <col min="1" max="1" width="0.12890625" style="1" hidden="1" customWidth="1"/>
    <col min="2" max="2" width="0" style="1" hidden="1" customWidth="1"/>
    <col min="3" max="3" width="58.875" style="1" customWidth="1"/>
    <col min="4" max="8" width="19.75390625" style="1" customWidth="1"/>
    <col min="9" max="16384" width="9.125" style="1" customWidth="1"/>
  </cols>
  <sheetData>
    <row r="1" spans="3:8" s="69" customFormat="1" ht="18" customHeight="1">
      <c r="C1" s="782" t="s">
        <v>348</v>
      </c>
      <c r="D1" s="782"/>
      <c r="E1" s="782"/>
      <c r="F1" s="782"/>
      <c r="G1" s="782"/>
      <c r="H1" s="782"/>
    </row>
    <row r="2" spans="3:8" s="69" customFormat="1" ht="18" customHeight="1">
      <c r="C2" s="783" t="s">
        <v>813</v>
      </c>
      <c r="D2" s="783"/>
      <c r="E2" s="783"/>
      <c r="F2" s="783"/>
      <c r="G2" s="783"/>
      <c r="H2" s="784"/>
    </row>
    <row r="3" spans="3:7" s="69" customFormat="1" ht="18" customHeight="1" thickBot="1">
      <c r="C3" s="70"/>
      <c r="D3" s="70"/>
      <c r="E3" s="70"/>
      <c r="F3" s="70"/>
      <c r="G3" s="70"/>
    </row>
    <row r="4" spans="1:18" ht="65.25" customHeight="1">
      <c r="A4" s="71"/>
      <c r="B4" s="69"/>
      <c r="C4" s="785" t="s">
        <v>814</v>
      </c>
      <c r="D4" s="72" t="s">
        <v>5</v>
      </c>
      <c r="E4" s="72" t="s">
        <v>12</v>
      </c>
      <c r="F4" s="72" t="s">
        <v>815</v>
      </c>
      <c r="G4" s="72" t="s">
        <v>816</v>
      </c>
      <c r="H4" s="73" t="s">
        <v>380</v>
      </c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18.75" customHeight="1">
      <c r="A5" s="74"/>
      <c r="B5" s="75"/>
      <c r="C5" s="786"/>
      <c r="D5" s="76" t="s">
        <v>4</v>
      </c>
      <c r="E5" s="76" t="s">
        <v>4</v>
      </c>
      <c r="F5" s="76" t="s">
        <v>4</v>
      </c>
      <c r="G5" s="76" t="s">
        <v>4</v>
      </c>
      <c r="H5" s="77" t="s">
        <v>922</v>
      </c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83" customFormat="1" ht="19.5" customHeight="1">
      <c r="A6" s="78"/>
      <c r="B6" s="79"/>
      <c r="C6" s="80" t="s">
        <v>817</v>
      </c>
      <c r="D6" s="81">
        <v>221020</v>
      </c>
      <c r="E6" s="81">
        <v>392724</v>
      </c>
      <c r="F6" s="81">
        <v>453611</v>
      </c>
      <c r="G6" s="81">
        <v>94098</v>
      </c>
      <c r="H6" s="82">
        <f>SUM(D6:G6)</f>
        <v>1161453</v>
      </c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83" customFormat="1" ht="19.5" customHeight="1">
      <c r="A7" s="78"/>
      <c r="B7" s="79"/>
      <c r="C7" s="80" t="s">
        <v>818</v>
      </c>
      <c r="D7" s="81">
        <v>50693</v>
      </c>
      <c r="E7" s="81">
        <v>110887</v>
      </c>
      <c r="F7" s="81">
        <v>120024</v>
      </c>
      <c r="G7" s="81">
        <v>26841</v>
      </c>
      <c r="H7" s="82">
        <f aca="true" t="shared" si="0" ref="H7:H28">SUM(D7:G7)</f>
        <v>308445</v>
      </c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83" customFormat="1" ht="19.5" customHeight="1">
      <c r="A8" s="78"/>
      <c r="B8" s="79"/>
      <c r="C8" s="84" t="s">
        <v>819</v>
      </c>
      <c r="D8" s="85">
        <v>974880</v>
      </c>
      <c r="E8" s="85">
        <v>145311</v>
      </c>
      <c r="F8" s="85">
        <v>549085</v>
      </c>
      <c r="G8" s="81">
        <v>54173</v>
      </c>
      <c r="H8" s="82">
        <f t="shared" si="0"/>
        <v>1723449</v>
      </c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83" customFormat="1" ht="19.5" customHeight="1">
      <c r="A9" s="78"/>
      <c r="B9" s="79"/>
      <c r="C9" s="86" t="s">
        <v>826</v>
      </c>
      <c r="D9" s="85">
        <v>45474</v>
      </c>
      <c r="E9" s="85">
        <v>16777</v>
      </c>
      <c r="F9" s="85"/>
      <c r="G9" s="81"/>
      <c r="H9" s="82">
        <f t="shared" si="0"/>
        <v>62251</v>
      </c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s="83" customFormat="1" ht="19.5" customHeight="1">
      <c r="A10" s="78"/>
      <c r="B10" s="79"/>
      <c r="C10" s="84" t="s">
        <v>821</v>
      </c>
      <c r="D10" s="85">
        <v>1108548</v>
      </c>
      <c r="E10" s="85">
        <f>SUM(E11+E12+E13+E17)</f>
        <v>3000</v>
      </c>
      <c r="F10" s="85">
        <f>SUM(F11+F12+F13+F17)</f>
        <v>0</v>
      </c>
      <c r="G10" s="85">
        <f>SUM(G11+G12+G13+G17)</f>
        <v>0</v>
      </c>
      <c r="H10" s="82">
        <f t="shared" si="0"/>
        <v>1111548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ht="19.5" customHeight="1">
      <c r="A11" s="71"/>
      <c r="B11" s="69"/>
      <c r="C11" s="87" t="s">
        <v>823</v>
      </c>
      <c r="D11" s="88">
        <v>41220</v>
      </c>
      <c r="E11" s="88">
        <v>1000</v>
      </c>
      <c r="F11" s="88"/>
      <c r="G11" s="88"/>
      <c r="H11" s="82">
        <f t="shared" si="0"/>
        <v>42220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ht="19.5" customHeight="1">
      <c r="A12" s="71"/>
      <c r="B12" s="69"/>
      <c r="C12" s="87" t="s">
        <v>824</v>
      </c>
      <c r="D12" s="88">
        <v>867928</v>
      </c>
      <c r="E12" s="88"/>
      <c r="F12" s="88"/>
      <c r="G12" s="88"/>
      <c r="H12" s="82">
        <f t="shared" si="0"/>
        <v>867928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s="83" customFormat="1" ht="19.5" customHeight="1">
      <c r="A13" s="78"/>
      <c r="B13" s="79"/>
      <c r="C13" s="89" t="s">
        <v>947</v>
      </c>
      <c r="D13" s="90">
        <f>SUM(D14:D16)</f>
        <v>193800</v>
      </c>
      <c r="E13" s="90"/>
      <c r="F13" s="90"/>
      <c r="G13" s="90"/>
      <c r="H13" s="82">
        <f t="shared" si="0"/>
        <v>193800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</row>
    <row r="14" spans="1:18" s="95" customFormat="1" ht="19.5" customHeight="1">
      <c r="A14" s="91"/>
      <c r="B14" s="92"/>
      <c r="C14" s="93" t="s">
        <v>825</v>
      </c>
      <c r="D14" s="94">
        <v>15000</v>
      </c>
      <c r="E14" s="94"/>
      <c r="F14" s="94"/>
      <c r="G14" s="94"/>
      <c r="H14" s="82">
        <f t="shared" si="0"/>
        <v>15000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18" s="95" customFormat="1" ht="19.5" customHeight="1">
      <c r="A15" s="91"/>
      <c r="B15" s="92"/>
      <c r="C15" s="93" t="s">
        <v>33</v>
      </c>
      <c r="D15" s="94">
        <v>100000</v>
      </c>
      <c r="E15" s="94"/>
      <c r="F15" s="94"/>
      <c r="G15" s="94"/>
      <c r="H15" s="82">
        <f t="shared" si="0"/>
        <v>100000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18" s="95" customFormat="1" ht="19.5" customHeight="1">
      <c r="A16" s="91"/>
      <c r="B16" s="92"/>
      <c r="C16" s="93" t="s">
        <v>836</v>
      </c>
      <c r="D16" s="94">
        <v>78800</v>
      </c>
      <c r="E16" s="94"/>
      <c r="F16" s="94"/>
      <c r="G16" s="94"/>
      <c r="H16" s="82">
        <f t="shared" si="0"/>
        <v>78800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s="83" customFormat="1" ht="19.5" customHeight="1" thickBot="1">
      <c r="A17" s="96"/>
      <c r="B17" s="97"/>
      <c r="C17" s="89" t="s">
        <v>34</v>
      </c>
      <c r="D17" s="90">
        <v>5600</v>
      </c>
      <c r="E17" s="90">
        <v>2000</v>
      </c>
      <c r="F17" s="81"/>
      <c r="G17" s="81"/>
      <c r="H17" s="82">
        <f t="shared" si="0"/>
        <v>7600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</row>
    <row r="18" spans="1:18" s="83" customFormat="1" ht="19.5" customHeight="1">
      <c r="A18" s="79"/>
      <c r="B18" s="79"/>
      <c r="C18" s="80" t="s">
        <v>837</v>
      </c>
      <c r="D18" s="81">
        <v>2192246</v>
      </c>
      <c r="E18" s="81">
        <v>31834</v>
      </c>
      <c r="F18" s="81">
        <v>12903</v>
      </c>
      <c r="G18" s="81">
        <v>8382</v>
      </c>
      <c r="H18" s="82">
        <f t="shared" si="0"/>
        <v>2245365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18" s="83" customFormat="1" ht="19.5" customHeight="1">
      <c r="A19" s="79"/>
      <c r="B19" s="79"/>
      <c r="C19" s="80" t="s">
        <v>838</v>
      </c>
      <c r="D19" s="81">
        <v>234263</v>
      </c>
      <c r="E19" s="81">
        <v>0</v>
      </c>
      <c r="F19" s="81">
        <v>19664</v>
      </c>
      <c r="G19" s="81">
        <v>0</v>
      </c>
      <c r="H19" s="82">
        <f t="shared" si="0"/>
        <v>253927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18" s="83" customFormat="1" ht="19.5" customHeight="1">
      <c r="A20" s="79"/>
      <c r="B20" s="79"/>
      <c r="C20" s="80" t="s">
        <v>839</v>
      </c>
      <c r="D20" s="102">
        <f>SUM(D21:D22)</f>
        <v>440707</v>
      </c>
      <c r="E20" s="102">
        <f>SUM(E21:E22)</f>
        <v>0</v>
      </c>
      <c r="F20" s="102">
        <f>SUM(F21:F22)</f>
        <v>0</v>
      </c>
      <c r="G20" s="102">
        <f>SUM(G21:G22)</f>
        <v>0</v>
      </c>
      <c r="H20" s="102">
        <f>SUM(H21:H22)</f>
        <v>440707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s="83" customFormat="1" ht="19.5" customHeight="1">
      <c r="A21" s="79"/>
      <c r="B21" s="79"/>
      <c r="C21" s="87" t="s">
        <v>840</v>
      </c>
      <c r="D21" s="90">
        <v>193590</v>
      </c>
      <c r="E21" s="81"/>
      <c r="F21" s="81"/>
      <c r="G21" s="81"/>
      <c r="H21" s="82">
        <f t="shared" si="0"/>
        <v>193590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</row>
    <row r="22" spans="1:18" s="100" customFormat="1" ht="19.5" customHeight="1">
      <c r="A22" s="98"/>
      <c r="B22" s="98"/>
      <c r="C22" s="87" t="s">
        <v>951</v>
      </c>
      <c r="D22" s="90">
        <f>SUM(D23:D24)</f>
        <v>247117</v>
      </c>
      <c r="E22" s="94">
        <f>SUM(E23:E24)</f>
        <v>0</v>
      </c>
      <c r="F22" s="94">
        <f>SUM(F23:F24)</f>
        <v>0</v>
      </c>
      <c r="G22" s="94">
        <f>SUM(G23:G24)</f>
        <v>0</v>
      </c>
      <c r="H22" s="82">
        <f t="shared" si="0"/>
        <v>247117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1:18" s="100" customFormat="1" ht="32.25" customHeight="1">
      <c r="A23" s="98"/>
      <c r="B23" s="98"/>
      <c r="C23" s="99" t="s">
        <v>952</v>
      </c>
      <c r="D23" s="94">
        <v>77075</v>
      </c>
      <c r="E23" s="94"/>
      <c r="F23" s="94"/>
      <c r="G23" s="94"/>
      <c r="H23" s="82">
        <f t="shared" si="0"/>
        <v>77075</v>
      </c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1:18" s="103" customFormat="1" ht="19.5" customHeight="1">
      <c r="A24" s="101"/>
      <c r="B24" s="101"/>
      <c r="C24" s="93" t="s">
        <v>841</v>
      </c>
      <c r="D24" s="94">
        <v>170042</v>
      </c>
      <c r="E24" s="102"/>
      <c r="F24" s="102"/>
      <c r="G24" s="102"/>
      <c r="H24" s="82">
        <f t="shared" si="0"/>
        <v>170042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3:18" s="103" customFormat="1" ht="19.5" customHeight="1">
      <c r="C25" s="86" t="s">
        <v>842</v>
      </c>
      <c r="D25" s="102">
        <f>SUM(D6+D7+D8+D9+D10+D18+D19+D20)</f>
        <v>5267831</v>
      </c>
      <c r="E25" s="102">
        <f>SUM(E6+E7+E8+E9+E10+E18+E19+E20)</f>
        <v>700533</v>
      </c>
      <c r="F25" s="102">
        <f>SUM(F6+F7+F8+F9+F10+F18+F19+F20)</f>
        <v>1155287</v>
      </c>
      <c r="G25" s="102">
        <f>SUM(G6+G7+G8+G9+G10+G18+G19+G20)</f>
        <v>183494</v>
      </c>
      <c r="H25" s="82">
        <f t="shared" si="0"/>
        <v>7307145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3:8" s="69" customFormat="1" ht="25.5" customHeight="1">
      <c r="C26" s="86" t="s">
        <v>367</v>
      </c>
      <c r="D26" s="106">
        <v>1656216</v>
      </c>
      <c r="E26" s="491"/>
      <c r="F26" s="491"/>
      <c r="G26" s="491"/>
      <c r="H26" s="82">
        <f t="shared" si="0"/>
        <v>1656216</v>
      </c>
    </row>
    <row r="27" spans="3:8" s="69" customFormat="1" ht="25.5" customHeight="1">
      <c r="C27" s="86" t="s">
        <v>843</v>
      </c>
      <c r="D27" s="107">
        <f>SUM(D26:D26)</f>
        <v>1656216</v>
      </c>
      <c r="E27" s="107">
        <f>SUM(E26:E26)</f>
        <v>0</v>
      </c>
      <c r="F27" s="107">
        <f>SUM(F26:F26)</f>
        <v>0</v>
      </c>
      <c r="G27" s="107">
        <f>SUM(G26:G26)</f>
        <v>0</v>
      </c>
      <c r="H27" s="82">
        <f t="shared" si="0"/>
        <v>1656216</v>
      </c>
    </row>
    <row r="28" spans="3:18" ht="25.5" customHeight="1" thickBot="1">
      <c r="C28" s="104" t="s">
        <v>844</v>
      </c>
      <c r="D28" s="108">
        <f>SUM(D25+D27)</f>
        <v>6924047</v>
      </c>
      <c r="E28" s="108">
        <f>SUM(E25+E27)</f>
        <v>700533</v>
      </c>
      <c r="F28" s="108">
        <f>SUM(F25+F27)</f>
        <v>1155287</v>
      </c>
      <c r="G28" s="108">
        <f>SUM(G25+G27)</f>
        <v>183494</v>
      </c>
      <c r="H28" s="109">
        <f t="shared" si="0"/>
        <v>8963361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3:18" ht="25.5" customHeight="1"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3:18" ht="25.5" customHeight="1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3:18" ht="25.5" customHeight="1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3:18" ht="25.5" customHeight="1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3:18" ht="25.5" customHeight="1"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3:18" ht="25.5" customHeigh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3:18" ht="25.5" customHeight="1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3:18" ht="25.5" customHeigh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3:18" ht="25.5" customHeight="1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3:18" ht="25.5" customHeight="1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3:18" ht="25.5" customHeight="1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3:18" ht="25.5" customHeight="1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3:18" ht="25.5" customHeight="1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3:18" ht="25.5" customHeight="1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3:18" ht="25.5" customHeight="1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3:18" ht="25.5" customHeight="1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3:18" ht="25.5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3:18" ht="25.5" customHeight="1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3:18" ht="25.5" customHeight="1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3:18" ht="25.5" customHeight="1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3:18" ht="25.5" customHeight="1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3:18" ht="25.5" customHeight="1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3:18" ht="25.5" customHeight="1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3:7" ht="25.5" customHeight="1">
      <c r="C52" s="69"/>
      <c r="D52" s="69"/>
      <c r="E52" s="69"/>
      <c r="F52" s="69"/>
      <c r="G52" s="69"/>
    </row>
    <row r="53" spans="3:7" ht="25.5" customHeight="1">
      <c r="C53" s="69"/>
      <c r="D53" s="69"/>
      <c r="E53" s="69"/>
      <c r="F53" s="69"/>
      <c r="G53" s="69"/>
    </row>
    <row r="54" spans="3:7" ht="25.5" customHeight="1">
      <c r="C54" s="69"/>
      <c r="D54" s="69"/>
      <c r="E54" s="69"/>
      <c r="F54" s="69"/>
      <c r="G54" s="69"/>
    </row>
    <row r="55" spans="3:7" ht="25.5" customHeight="1">
      <c r="C55" s="69"/>
      <c r="D55" s="69"/>
      <c r="E55" s="69"/>
      <c r="F55" s="69"/>
      <c r="G55" s="69"/>
    </row>
    <row r="56" spans="3:7" ht="25.5" customHeight="1">
      <c r="C56" s="69"/>
      <c r="D56" s="69"/>
      <c r="E56" s="69"/>
      <c r="F56" s="69"/>
      <c r="G56" s="69"/>
    </row>
    <row r="57" spans="3:7" ht="25.5" customHeight="1">
      <c r="C57" s="69"/>
      <c r="D57" s="69"/>
      <c r="E57" s="69"/>
      <c r="F57" s="69"/>
      <c r="G57" s="69"/>
    </row>
    <row r="58" spans="3:7" ht="25.5" customHeight="1">
      <c r="C58" s="69"/>
      <c r="D58" s="69"/>
      <c r="E58" s="69"/>
      <c r="F58" s="69"/>
      <c r="G58" s="69"/>
    </row>
    <row r="59" spans="3:7" ht="25.5" customHeight="1">
      <c r="C59" s="69"/>
      <c r="D59" s="69"/>
      <c r="E59" s="69"/>
      <c r="F59" s="69"/>
      <c r="G59" s="69"/>
    </row>
    <row r="60" spans="3:7" ht="25.5" customHeight="1">
      <c r="C60" s="69"/>
      <c r="D60" s="69"/>
      <c r="E60" s="69"/>
      <c r="F60" s="69"/>
      <c r="G60" s="69"/>
    </row>
    <row r="61" spans="3:7" ht="25.5" customHeight="1">
      <c r="C61" s="69"/>
      <c r="D61" s="69"/>
      <c r="E61" s="69"/>
      <c r="F61" s="69"/>
      <c r="G61" s="69"/>
    </row>
    <row r="62" spans="3:7" ht="25.5" customHeight="1">
      <c r="C62" s="69"/>
      <c r="D62" s="69"/>
      <c r="E62" s="69"/>
      <c r="F62" s="69"/>
      <c r="G62" s="69"/>
    </row>
    <row r="63" spans="3:7" ht="25.5" customHeight="1">
      <c r="C63" s="69"/>
      <c r="D63" s="69"/>
      <c r="E63" s="69"/>
      <c r="F63" s="69"/>
      <c r="G63" s="69"/>
    </row>
    <row r="64" spans="3:7" ht="25.5" customHeight="1">
      <c r="C64" s="69"/>
      <c r="D64" s="69"/>
      <c r="E64" s="69"/>
      <c r="F64" s="69"/>
      <c r="G64" s="69"/>
    </row>
    <row r="65" spans="3:7" ht="25.5" customHeight="1">
      <c r="C65" s="69"/>
      <c r="D65" s="69"/>
      <c r="E65" s="69"/>
      <c r="F65" s="69"/>
      <c r="G65" s="69"/>
    </row>
    <row r="66" spans="3:7" ht="25.5" customHeight="1">
      <c r="C66" s="69"/>
      <c r="D66" s="69"/>
      <c r="E66" s="69"/>
      <c r="F66" s="69"/>
      <c r="G66" s="69"/>
    </row>
    <row r="67" spans="3:7" ht="25.5" customHeight="1">
      <c r="C67" s="69"/>
      <c r="D67" s="69"/>
      <c r="E67" s="69"/>
      <c r="F67" s="69"/>
      <c r="G67" s="69"/>
    </row>
    <row r="68" spans="3:7" ht="25.5" customHeight="1">
      <c r="C68" s="69"/>
      <c r="D68" s="69"/>
      <c r="E68" s="69"/>
      <c r="F68" s="69"/>
      <c r="G68" s="69"/>
    </row>
    <row r="69" spans="3:7" ht="25.5" customHeight="1">
      <c r="C69" s="69"/>
      <c r="D69" s="69"/>
      <c r="E69" s="69"/>
      <c r="F69" s="69"/>
      <c r="G69" s="69"/>
    </row>
    <row r="70" spans="3:7" ht="25.5" customHeight="1">
      <c r="C70" s="69"/>
      <c r="D70" s="69"/>
      <c r="E70" s="69"/>
      <c r="F70" s="69"/>
      <c r="G70" s="69"/>
    </row>
    <row r="71" spans="3:7" ht="25.5" customHeight="1">
      <c r="C71" s="69"/>
      <c r="D71" s="69"/>
      <c r="E71" s="69"/>
      <c r="F71" s="69"/>
      <c r="G71" s="69"/>
    </row>
    <row r="72" spans="3:7" ht="25.5" customHeight="1">
      <c r="C72" s="69"/>
      <c r="D72" s="69"/>
      <c r="E72" s="69"/>
      <c r="F72" s="69"/>
      <c r="G72" s="69"/>
    </row>
    <row r="73" spans="3:7" ht="25.5" customHeight="1">
      <c r="C73" s="69"/>
      <c r="D73" s="69"/>
      <c r="E73" s="69"/>
      <c r="F73" s="69"/>
      <c r="G73" s="69"/>
    </row>
    <row r="74" spans="3:7" ht="25.5" customHeight="1">
      <c r="C74" s="69"/>
      <c r="D74" s="69"/>
      <c r="E74" s="69"/>
      <c r="F74" s="69"/>
      <c r="G74" s="69"/>
    </row>
    <row r="75" spans="3:7" ht="25.5" customHeight="1">
      <c r="C75" s="69"/>
      <c r="D75" s="69"/>
      <c r="E75" s="69"/>
      <c r="F75" s="69"/>
      <c r="G75" s="69"/>
    </row>
    <row r="76" spans="3:7" ht="25.5" customHeight="1">
      <c r="C76" s="69"/>
      <c r="D76" s="69"/>
      <c r="E76" s="69"/>
      <c r="F76" s="69"/>
      <c r="G76" s="69"/>
    </row>
    <row r="77" spans="3:7" ht="25.5" customHeight="1">
      <c r="C77" s="69"/>
      <c r="D77" s="69"/>
      <c r="E77" s="69"/>
      <c r="F77" s="69"/>
      <c r="G77" s="69"/>
    </row>
    <row r="78" spans="3:7" ht="25.5" customHeight="1">
      <c r="C78" s="69"/>
      <c r="D78" s="69"/>
      <c r="E78" s="69"/>
      <c r="F78" s="69"/>
      <c r="G78" s="69"/>
    </row>
    <row r="79" spans="3:7" ht="25.5" customHeight="1">
      <c r="C79" s="69"/>
      <c r="D79" s="69"/>
      <c r="E79" s="69"/>
      <c r="F79" s="69"/>
      <c r="G79" s="69"/>
    </row>
    <row r="80" spans="3:7" ht="25.5" customHeight="1">
      <c r="C80" s="69"/>
      <c r="D80" s="69"/>
      <c r="E80" s="69"/>
      <c r="F80" s="69"/>
      <c r="G80" s="69"/>
    </row>
    <row r="81" spans="3:7" ht="25.5" customHeight="1">
      <c r="C81" s="69"/>
      <c r="D81" s="69"/>
      <c r="E81" s="69"/>
      <c r="F81" s="69"/>
      <c r="G81" s="69"/>
    </row>
    <row r="82" spans="3:7" ht="25.5" customHeight="1">
      <c r="C82" s="69"/>
      <c r="D82" s="69"/>
      <c r="E82" s="69"/>
      <c r="F82" s="69"/>
      <c r="G82" s="69"/>
    </row>
    <row r="83" spans="3:7" ht="25.5" customHeight="1">
      <c r="C83" s="69"/>
      <c r="D83" s="69"/>
      <c r="E83" s="69"/>
      <c r="F83" s="69"/>
      <c r="G83" s="69"/>
    </row>
    <row r="84" spans="3:7" ht="25.5" customHeight="1">
      <c r="C84" s="69"/>
      <c r="D84" s="69"/>
      <c r="E84" s="69"/>
      <c r="F84" s="69"/>
      <c r="G84" s="69"/>
    </row>
    <row r="85" spans="3:7" ht="25.5" customHeight="1">
      <c r="C85" s="69"/>
      <c r="D85" s="69"/>
      <c r="E85" s="69"/>
      <c r="F85" s="69"/>
      <c r="G85" s="69"/>
    </row>
    <row r="86" spans="3:7" ht="25.5" customHeight="1">
      <c r="C86" s="69"/>
      <c r="D86" s="69"/>
      <c r="E86" s="69"/>
      <c r="F86" s="69"/>
      <c r="G86" s="69"/>
    </row>
    <row r="87" spans="3:7" ht="25.5" customHeight="1">
      <c r="C87" s="69"/>
      <c r="D87" s="69"/>
      <c r="E87" s="69"/>
      <c r="F87" s="69"/>
      <c r="G87" s="69"/>
    </row>
    <row r="88" spans="3:7" ht="25.5" customHeight="1">
      <c r="C88" s="69"/>
      <c r="D88" s="69"/>
      <c r="E88" s="69"/>
      <c r="F88" s="69"/>
      <c r="G88" s="69"/>
    </row>
    <row r="89" spans="3:7" ht="25.5" customHeight="1">
      <c r="C89" s="69"/>
      <c r="D89" s="69"/>
      <c r="E89" s="69"/>
      <c r="F89" s="69"/>
      <c r="G89" s="69"/>
    </row>
    <row r="90" spans="3:7" ht="25.5" customHeight="1">
      <c r="C90" s="69"/>
      <c r="D90" s="69"/>
      <c r="E90" s="69"/>
      <c r="F90" s="69"/>
      <c r="G90" s="69"/>
    </row>
    <row r="91" spans="3:7" ht="25.5" customHeight="1">
      <c r="C91" s="69"/>
      <c r="D91" s="69"/>
      <c r="E91" s="69"/>
      <c r="F91" s="69"/>
      <c r="G91" s="69"/>
    </row>
    <row r="92" spans="3:7" ht="25.5" customHeight="1">
      <c r="C92" s="69"/>
      <c r="D92" s="69"/>
      <c r="E92" s="69"/>
      <c r="F92" s="69"/>
      <c r="G92" s="69"/>
    </row>
    <row r="93" spans="3:7" ht="25.5" customHeight="1">
      <c r="C93" s="69"/>
      <c r="D93" s="69"/>
      <c r="E93" s="69"/>
      <c r="F93" s="69"/>
      <c r="G93" s="69"/>
    </row>
    <row r="94" spans="3:7" ht="25.5" customHeight="1">
      <c r="C94" s="69"/>
      <c r="D94" s="69"/>
      <c r="E94" s="69"/>
      <c r="F94" s="69"/>
      <c r="G94" s="69"/>
    </row>
    <row r="95" spans="3:7" ht="25.5" customHeight="1">
      <c r="C95" s="69"/>
      <c r="D95" s="69"/>
      <c r="E95" s="69"/>
      <c r="F95" s="69"/>
      <c r="G95" s="69"/>
    </row>
    <row r="96" spans="3:7" ht="25.5" customHeight="1">
      <c r="C96" s="69"/>
      <c r="D96" s="69"/>
      <c r="E96" s="69"/>
      <c r="F96" s="69"/>
      <c r="G96" s="69"/>
    </row>
    <row r="97" spans="3:7" ht="25.5" customHeight="1">
      <c r="C97" s="69"/>
      <c r="D97" s="69"/>
      <c r="E97" s="69"/>
      <c r="F97" s="69"/>
      <c r="G97" s="69"/>
    </row>
    <row r="98" spans="3:7" ht="25.5" customHeight="1">
      <c r="C98" s="69"/>
      <c r="D98" s="69"/>
      <c r="E98" s="69"/>
      <c r="F98" s="69"/>
      <c r="G98" s="69"/>
    </row>
    <row r="99" spans="3:7" ht="25.5" customHeight="1">
      <c r="C99" s="69"/>
      <c r="D99" s="69"/>
      <c r="E99" s="69"/>
      <c r="F99" s="69"/>
      <c r="G99" s="69"/>
    </row>
    <row r="100" spans="3:7" ht="25.5" customHeight="1">
      <c r="C100" s="69"/>
      <c r="D100" s="69"/>
      <c r="E100" s="69"/>
      <c r="F100" s="69"/>
      <c r="G100" s="69"/>
    </row>
    <row r="101" spans="3:7" ht="25.5" customHeight="1">
      <c r="C101" s="69"/>
      <c r="D101" s="69"/>
      <c r="E101" s="69"/>
      <c r="F101" s="69"/>
      <c r="G101" s="69"/>
    </row>
    <row r="102" spans="3:7" ht="25.5" customHeight="1">
      <c r="C102" s="69"/>
      <c r="D102" s="69"/>
      <c r="E102" s="69"/>
      <c r="F102" s="69"/>
      <c r="G102" s="69"/>
    </row>
    <row r="103" spans="3:7" ht="25.5" customHeight="1">
      <c r="C103" s="69"/>
      <c r="D103" s="69"/>
      <c r="E103" s="69"/>
      <c r="F103" s="69"/>
      <c r="G103" s="69"/>
    </row>
    <row r="104" spans="3:7" ht="25.5" customHeight="1">
      <c r="C104" s="69"/>
      <c r="D104" s="69"/>
      <c r="E104" s="69"/>
      <c r="F104" s="69"/>
      <c r="G104" s="69"/>
    </row>
    <row r="105" spans="3:7" ht="25.5" customHeight="1">
      <c r="C105" s="69"/>
      <c r="D105" s="69"/>
      <c r="E105" s="69"/>
      <c r="F105" s="69"/>
      <c r="G105" s="69"/>
    </row>
    <row r="106" spans="3:7" ht="25.5" customHeight="1">
      <c r="C106" s="69"/>
      <c r="D106" s="69"/>
      <c r="E106" s="69"/>
      <c r="F106" s="69"/>
      <c r="G106" s="69"/>
    </row>
    <row r="107" spans="3:7" ht="25.5" customHeight="1">
      <c r="C107" s="69"/>
      <c r="D107" s="69"/>
      <c r="E107" s="69"/>
      <c r="F107" s="69"/>
      <c r="G107" s="69"/>
    </row>
    <row r="108" spans="3:7" ht="25.5" customHeight="1">
      <c r="C108" s="69"/>
      <c r="D108" s="69"/>
      <c r="E108" s="69"/>
      <c r="F108" s="69"/>
      <c r="G108" s="69"/>
    </row>
    <row r="109" spans="3:7" ht="25.5" customHeight="1">
      <c r="C109" s="69"/>
      <c r="D109" s="69"/>
      <c r="E109" s="69"/>
      <c r="F109" s="69"/>
      <c r="G109" s="69"/>
    </row>
    <row r="110" spans="3:7" ht="25.5" customHeight="1">
      <c r="C110" s="69"/>
      <c r="D110" s="69"/>
      <c r="E110" s="69"/>
      <c r="F110" s="69"/>
      <c r="G110" s="69"/>
    </row>
    <row r="111" spans="3:7" ht="25.5" customHeight="1">
      <c r="C111" s="69"/>
      <c r="D111" s="69"/>
      <c r="E111" s="69"/>
      <c r="F111" s="69"/>
      <c r="G111" s="69"/>
    </row>
    <row r="112" spans="3:7" ht="25.5" customHeight="1">
      <c r="C112" s="69"/>
      <c r="D112" s="69"/>
      <c r="E112" s="69"/>
      <c r="F112" s="69"/>
      <c r="G112" s="69"/>
    </row>
    <row r="113" spans="3:7" ht="25.5" customHeight="1">
      <c r="C113" s="69"/>
      <c r="D113" s="69"/>
      <c r="E113" s="69"/>
      <c r="F113" s="69"/>
      <c r="G113" s="69"/>
    </row>
    <row r="114" spans="3:7" ht="25.5" customHeight="1">
      <c r="C114" s="69"/>
      <c r="D114" s="69"/>
      <c r="E114" s="69"/>
      <c r="F114" s="69"/>
      <c r="G114" s="69"/>
    </row>
    <row r="115" spans="3:7" ht="25.5" customHeight="1">
      <c r="C115" s="69"/>
      <c r="D115" s="69"/>
      <c r="E115" s="69"/>
      <c r="F115" s="69"/>
      <c r="G115" s="69"/>
    </row>
    <row r="116" spans="3:7" ht="25.5" customHeight="1">
      <c r="C116" s="69"/>
      <c r="D116" s="69"/>
      <c r="E116" s="69"/>
      <c r="F116" s="69"/>
      <c r="G116" s="69"/>
    </row>
    <row r="117" spans="3:7" ht="25.5" customHeight="1">
      <c r="C117" s="69"/>
      <c r="D117" s="69"/>
      <c r="E117" s="69"/>
      <c r="F117" s="69"/>
      <c r="G117" s="69"/>
    </row>
    <row r="118" spans="3:7" ht="25.5" customHeight="1">
      <c r="C118" s="69"/>
      <c r="D118" s="69"/>
      <c r="E118" s="69"/>
      <c r="F118" s="69"/>
      <c r="G118" s="69"/>
    </row>
    <row r="119" spans="3:7" ht="25.5" customHeight="1">
      <c r="C119" s="69"/>
      <c r="D119" s="69"/>
      <c r="E119" s="69"/>
      <c r="F119" s="69"/>
      <c r="G119" s="69"/>
    </row>
    <row r="120" spans="3:7" ht="25.5" customHeight="1">
      <c r="C120" s="69"/>
      <c r="D120" s="69"/>
      <c r="E120" s="69"/>
      <c r="F120" s="69"/>
      <c r="G120" s="69"/>
    </row>
    <row r="121" spans="3:7" ht="25.5" customHeight="1">
      <c r="C121" s="69"/>
      <c r="D121" s="69"/>
      <c r="E121" s="69"/>
      <c r="F121" s="69"/>
      <c r="G121" s="69"/>
    </row>
    <row r="122" spans="3:7" ht="25.5" customHeight="1">
      <c r="C122" s="69"/>
      <c r="D122" s="69"/>
      <c r="E122" s="69"/>
      <c r="F122" s="69"/>
      <c r="G122" s="69"/>
    </row>
    <row r="123" spans="3:7" ht="25.5" customHeight="1">
      <c r="C123" s="69"/>
      <c r="D123" s="69"/>
      <c r="E123" s="69"/>
      <c r="F123" s="69"/>
      <c r="G123" s="69"/>
    </row>
    <row r="124" spans="3:7" ht="25.5" customHeight="1">
      <c r="C124" s="69"/>
      <c r="D124" s="69"/>
      <c r="E124" s="69"/>
      <c r="F124" s="69"/>
      <c r="G124" s="69"/>
    </row>
    <row r="125" spans="3:7" ht="25.5" customHeight="1">
      <c r="C125" s="69"/>
      <c r="D125" s="69"/>
      <c r="E125" s="69"/>
      <c r="F125" s="69"/>
      <c r="G125" s="69"/>
    </row>
    <row r="126" spans="3:7" ht="25.5" customHeight="1">
      <c r="C126" s="69"/>
      <c r="D126" s="69"/>
      <c r="E126" s="69"/>
      <c r="F126" s="69"/>
      <c r="G126" s="69"/>
    </row>
    <row r="127" spans="3:7" ht="25.5" customHeight="1">
      <c r="C127" s="69"/>
      <c r="D127" s="69"/>
      <c r="E127" s="69"/>
      <c r="F127" s="69"/>
      <c r="G127" s="69"/>
    </row>
    <row r="128" spans="3:7" ht="25.5" customHeight="1">
      <c r="C128" s="69"/>
      <c r="D128" s="69"/>
      <c r="E128" s="69"/>
      <c r="F128" s="69"/>
      <c r="G128" s="69"/>
    </row>
    <row r="129" spans="3:7" ht="25.5" customHeight="1">
      <c r="C129" s="69"/>
      <c r="D129" s="69"/>
      <c r="E129" s="69"/>
      <c r="F129" s="69"/>
      <c r="G129" s="69"/>
    </row>
    <row r="130" spans="3:7" ht="25.5" customHeight="1">
      <c r="C130" s="69"/>
      <c r="D130" s="69"/>
      <c r="E130" s="69"/>
      <c r="F130" s="69"/>
      <c r="G130" s="69"/>
    </row>
    <row r="131" spans="3:7" ht="25.5" customHeight="1">
      <c r="C131" s="69"/>
      <c r="D131" s="69"/>
      <c r="E131" s="69"/>
      <c r="F131" s="69"/>
      <c r="G131" s="69"/>
    </row>
    <row r="132" spans="3:7" ht="25.5" customHeight="1">
      <c r="C132" s="69"/>
      <c r="D132" s="69"/>
      <c r="E132" s="69"/>
      <c r="F132" s="69"/>
      <c r="G132" s="69"/>
    </row>
    <row r="133" spans="3:7" ht="25.5" customHeight="1">
      <c r="C133" s="69"/>
      <c r="D133" s="69"/>
      <c r="E133" s="69"/>
      <c r="F133" s="69"/>
      <c r="G133" s="69"/>
    </row>
    <row r="134" spans="3:7" ht="25.5" customHeight="1">
      <c r="C134" s="69"/>
      <c r="D134" s="69"/>
      <c r="E134" s="69"/>
      <c r="F134" s="69"/>
      <c r="G134" s="69"/>
    </row>
    <row r="135" spans="3:7" ht="25.5" customHeight="1">
      <c r="C135" s="69"/>
      <c r="D135" s="69"/>
      <c r="E135" s="69"/>
      <c r="F135" s="69"/>
      <c r="G135" s="69"/>
    </row>
    <row r="136" spans="3:7" ht="25.5" customHeight="1">
      <c r="C136" s="69"/>
      <c r="D136" s="69"/>
      <c r="E136" s="69"/>
      <c r="F136" s="69"/>
      <c r="G136" s="69"/>
    </row>
    <row r="137" spans="3:7" ht="25.5" customHeight="1">
      <c r="C137" s="69"/>
      <c r="D137" s="69"/>
      <c r="E137" s="69"/>
      <c r="F137" s="69"/>
      <c r="G137" s="69"/>
    </row>
    <row r="138" spans="3:7" ht="25.5" customHeight="1">
      <c r="C138" s="69"/>
      <c r="D138" s="69"/>
      <c r="E138" s="69"/>
      <c r="F138" s="69"/>
      <c r="G138" s="69"/>
    </row>
    <row r="139" spans="3:7" ht="25.5" customHeight="1">
      <c r="C139" s="69"/>
      <c r="D139" s="69"/>
      <c r="E139" s="69"/>
      <c r="F139" s="69"/>
      <c r="G139" s="69"/>
    </row>
    <row r="140" spans="3:7" ht="25.5" customHeight="1">
      <c r="C140" s="69"/>
      <c r="D140" s="69"/>
      <c r="E140" s="69"/>
      <c r="F140" s="69"/>
      <c r="G140" s="69"/>
    </row>
    <row r="141" spans="3:7" ht="25.5" customHeight="1">
      <c r="C141" s="69"/>
      <c r="D141" s="69"/>
      <c r="E141" s="69"/>
      <c r="F141" s="69"/>
      <c r="G141" s="69"/>
    </row>
    <row r="142" spans="3:7" ht="25.5" customHeight="1">
      <c r="C142" s="69"/>
      <c r="D142" s="69"/>
      <c r="E142" s="69"/>
      <c r="F142" s="69"/>
      <c r="G142" s="69"/>
    </row>
    <row r="143" spans="3:7" ht="25.5" customHeight="1">
      <c r="C143" s="69"/>
      <c r="D143" s="69"/>
      <c r="E143" s="69"/>
      <c r="F143" s="69"/>
      <c r="G143" s="69"/>
    </row>
    <row r="144" spans="3:7" ht="25.5" customHeight="1">
      <c r="C144" s="69"/>
      <c r="D144" s="69"/>
      <c r="E144" s="69"/>
      <c r="F144" s="69"/>
      <c r="G144" s="69"/>
    </row>
    <row r="145" spans="3:7" ht="25.5" customHeight="1">
      <c r="C145" s="69"/>
      <c r="D145" s="69"/>
      <c r="E145" s="69"/>
      <c r="F145" s="69"/>
      <c r="G145" s="69"/>
    </row>
    <row r="146" spans="3:7" ht="25.5" customHeight="1">
      <c r="C146" s="69"/>
      <c r="D146" s="69"/>
      <c r="E146" s="69"/>
      <c r="F146" s="69"/>
      <c r="G146" s="69"/>
    </row>
    <row r="147" spans="3:7" ht="25.5" customHeight="1">
      <c r="C147" s="69"/>
      <c r="D147" s="69"/>
      <c r="E147" s="69"/>
      <c r="F147" s="69"/>
      <c r="G147" s="69"/>
    </row>
    <row r="148" spans="3:7" ht="25.5" customHeight="1">
      <c r="C148" s="69"/>
      <c r="D148" s="69"/>
      <c r="E148" s="69"/>
      <c r="F148" s="69"/>
      <c r="G148" s="69"/>
    </row>
    <row r="149" spans="3:7" ht="25.5" customHeight="1">
      <c r="C149" s="69"/>
      <c r="D149" s="69"/>
      <c r="E149" s="69"/>
      <c r="F149" s="69"/>
      <c r="G149" s="69"/>
    </row>
    <row r="150" spans="3:7" ht="25.5" customHeight="1">
      <c r="C150" s="69"/>
      <c r="D150" s="69"/>
      <c r="E150" s="69"/>
      <c r="F150" s="69"/>
      <c r="G150" s="69"/>
    </row>
    <row r="151" spans="3:7" ht="25.5" customHeight="1">
      <c r="C151" s="69"/>
      <c r="D151" s="69"/>
      <c r="E151" s="69"/>
      <c r="F151" s="69"/>
      <c r="G151" s="69"/>
    </row>
    <row r="152" spans="3:7" ht="25.5" customHeight="1">
      <c r="C152" s="69"/>
      <c r="D152" s="69"/>
      <c r="E152" s="69"/>
      <c r="F152" s="69"/>
      <c r="G152" s="69"/>
    </row>
    <row r="153" spans="3:7" ht="25.5" customHeight="1">
      <c r="C153" s="69"/>
      <c r="D153" s="69"/>
      <c r="E153" s="69"/>
      <c r="F153" s="69"/>
      <c r="G153" s="69"/>
    </row>
    <row r="154" spans="3:7" ht="25.5" customHeight="1">
      <c r="C154" s="69"/>
      <c r="D154" s="69"/>
      <c r="E154" s="69"/>
      <c r="F154" s="69"/>
      <c r="G154" s="69"/>
    </row>
    <row r="155" spans="3:7" ht="25.5" customHeight="1">
      <c r="C155" s="69"/>
      <c r="D155" s="69"/>
      <c r="E155" s="69"/>
      <c r="F155" s="69"/>
      <c r="G155" s="69"/>
    </row>
    <row r="156" spans="3:7" ht="25.5" customHeight="1">
      <c r="C156" s="69"/>
      <c r="D156" s="69"/>
      <c r="E156" s="69"/>
      <c r="F156" s="69"/>
      <c r="G156" s="69"/>
    </row>
    <row r="157" spans="3:7" ht="25.5" customHeight="1">
      <c r="C157" s="69"/>
      <c r="D157" s="69"/>
      <c r="E157" s="69"/>
      <c r="F157" s="69"/>
      <c r="G157" s="69"/>
    </row>
    <row r="158" spans="3:7" ht="25.5" customHeight="1">
      <c r="C158" s="69"/>
      <c r="D158" s="69"/>
      <c r="E158" s="69"/>
      <c r="F158" s="69"/>
      <c r="G158" s="69"/>
    </row>
    <row r="159" spans="3:7" ht="25.5" customHeight="1">
      <c r="C159" s="69"/>
      <c r="D159" s="69"/>
      <c r="E159" s="69"/>
      <c r="F159" s="69"/>
      <c r="G159" s="69"/>
    </row>
    <row r="160" spans="3:7" ht="25.5" customHeight="1">
      <c r="C160" s="69"/>
      <c r="D160" s="69"/>
      <c r="E160" s="69"/>
      <c r="F160" s="69"/>
      <c r="G160" s="69"/>
    </row>
    <row r="161" spans="3:7" ht="25.5" customHeight="1">
      <c r="C161" s="69"/>
      <c r="D161" s="69"/>
      <c r="E161" s="69"/>
      <c r="F161" s="69"/>
      <c r="G161" s="69"/>
    </row>
    <row r="162" spans="3:7" ht="25.5" customHeight="1">
      <c r="C162" s="69"/>
      <c r="D162" s="69"/>
      <c r="E162" s="69"/>
      <c r="F162" s="69"/>
      <c r="G162" s="69"/>
    </row>
    <row r="163" spans="3:7" ht="25.5" customHeight="1">
      <c r="C163" s="69"/>
      <c r="D163" s="69"/>
      <c r="E163" s="69"/>
      <c r="F163" s="69"/>
      <c r="G163" s="69"/>
    </row>
    <row r="164" spans="3:7" ht="25.5" customHeight="1">
      <c r="C164" s="69"/>
      <c r="D164" s="69"/>
      <c r="E164" s="69"/>
      <c r="F164" s="69"/>
      <c r="G164" s="69"/>
    </row>
    <row r="165" spans="3:7" ht="25.5" customHeight="1">
      <c r="C165" s="69"/>
      <c r="D165" s="69"/>
      <c r="E165" s="69"/>
      <c r="F165" s="69"/>
      <c r="G165" s="69"/>
    </row>
    <row r="166" spans="3:7" ht="25.5" customHeight="1">
      <c r="C166" s="69"/>
      <c r="D166" s="69"/>
      <c r="E166" s="69"/>
      <c r="F166" s="69"/>
      <c r="G166" s="69"/>
    </row>
    <row r="167" spans="3:7" ht="25.5" customHeight="1">
      <c r="C167" s="69"/>
      <c r="D167" s="69"/>
      <c r="E167" s="69"/>
      <c r="F167" s="69"/>
      <c r="G167" s="69"/>
    </row>
    <row r="168" spans="3:7" ht="25.5" customHeight="1">
      <c r="C168" s="69"/>
      <c r="D168" s="69"/>
      <c r="E168" s="69"/>
      <c r="F168" s="69"/>
      <c r="G168" s="69"/>
    </row>
    <row r="169" spans="3:7" ht="25.5" customHeight="1">
      <c r="C169" s="69"/>
      <c r="D169" s="69"/>
      <c r="E169" s="69"/>
      <c r="F169" s="69"/>
      <c r="G169" s="69"/>
    </row>
    <row r="170" spans="3:7" ht="25.5" customHeight="1">
      <c r="C170" s="69"/>
      <c r="D170" s="69"/>
      <c r="E170" s="69"/>
      <c r="F170" s="69"/>
      <c r="G170" s="69"/>
    </row>
    <row r="171" spans="3:7" ht="25.5" customHeight="1">
      <c r="C171" s="69"/>
      <c r="D171" s="69"/>
      <c r="E171" s="69"/>
      <c r="F171" s="69"/>
      <c r="G171" s="69"/>
    </row>
    <row r="172" spans="3:7" ht="25.5" customHeight="1">
      <c r="C172" s="69"/>
      <c r="D172" s="69"/>
      <c r="E172" s="69"/>
      <c r="F172" s="69"/>
      <c r="G172" s="69"/>
    </row>
    <row r="173" spans="3:7" ht="25.5" customHeight="1">
      <c r="C173" s="69"/>
      <c r="D173" s="69"/>
      <c r="E173" s="69"/>
      <c r="F173" s="69"/>
      <c r="G173" s="69"/>
    </row>
    <row r="174" spans="3:7" ht="25.5" customHeight="1">
      <c r="C174" s="69"/>
      <c r="D174" s="69"/>
      <c r="E174" s="69"/>
      <c r="F174" s="69"/>
      <c r="G174" s="69"/>
    </row>
    <row r="175" spans="3:7" ht="25.5" customHeight="1">
      <c r="C175" s="69"/>
      <c r="D175" s="69"/>
      <c r="E175" s="69"/>
      <c r="F175" s="69"/>
      <c r="G175" s="69"/>
    </row>
    <row r="176" spans="3:7" ht="25.5" customHeight="1">
      <c r="C176" s="69"/>
      <c r="D176" s="69"/>
      <c r="E176" s="69"/>
      <c r="F176" s="69"/>
      <c r="G176" s="69"/>
    </row>
    <row r="177" spans="3:7" ht="25.5" customHeight="1">
      <c r="C177" s="69"/>
      <c r="D177" s="69"/>
      <c r="E177" s="69"/>
      <c r="F177" s="69"/>
      <c r="G177" s="69"/>
    </row>
    <row r="178" spans="3:7" ht="25.5" customHeight="1">
      <c r="C178" s="69"/>
      <c r="D178" s="69"/>
      <c r="E178" s="69"/>
      <c r="F178" s="69"/>
      <c r="G178" s="69"/>
    </row>
    <row r="179" spans="3:7" ht="25.5" customHeight="1">
      <c r="C179" s="69"/>
      <c r="D179" s="69"/>
      <c r="E179" s="69"/>
      <c r="F179" s="69"/>
      <c r="G179" s="69"/>
    </row>
    <row r="180" spans="3:7" ht="25.5" customHeight="1">
      <c r="C180" s="69"/>
      <c r="D180" s="69"/>
      <c r="E180" s="69"/>
      <c r="F180" s="69"/>
      <c r="G180" s="69"/>
    </row>
    <row r="181" spans="3:7" ht="25.5" customHeight="1">
      <c r="C181" s="69"/>
      <c r="D181" s="69"/>
      <c r="E181" s="69"/>
      <c r="F181" s="69"/>
      <c r="G181" s="69"/>
    </row>
    <row r="182" spans="3:7" ht="25.5" customHeight="1">
      <c r="C182" s="69"/>
      <c r="D182" s="69"/>
      <c r="E182" s="69"/>
      <c r="F182" s="69"/>
      <c r="G182" s="69"/>
    </row>
    <row r="183" spans="3:7" ht="25.5" customHeight="1">
      <c r="C183" s="69"/>
      <c r="D183" s="69"/>
      <c r="E183" s="69"/>
      <c r="F183" s="69"/>
      <c r="G183" s="69"/>
    </row>
    <row r="184" spans="3:7" ht="25.5" customHeight="1">
      <c r="C184" s="69"/>
      <c r="D184" s="69"/>
      <c r="E184" s="69"/>
      <c r="F184" s="69"/>
      <c r="G184" s="69"/>
    </row>
    <row r="185" spans="3:7" ht="25.5" customHeight="1">
      <c r="C185" s="69"/>
      <c r="D185" s="69"/>
      <c r="E185" s="69"/>
      <c r="F185" s="69"/>
      <c r="G185" s="69"/>
    </row>
    <row r="186" spans="3:7" ht="25.5" customHeight="1">
      <c r="C186" s="69"/>
      <c r="D186" s="69"/>
      <c r="E186" s="69"/>
      <c r="F186" s="69"/>
      <c r="G186" s="69"/>
    </row>
    <row r="187" spans="3:7" ht="25.5" customHeight="1">
      <c r="C187" s="69"/>
      <c r="D187" s="69"/>
      <c r="E187" s="69"/>
      <c r="F187" s="69"/>
      <c r="G187" s="69"/>
    </row>
    <row r="188" spans="3:7" ht="25.5" customHeight="1">
      <c r="C188" s="69"/>
      <c r="D188" s="69"/>
      <c r="E188" s="69"/>
      <c r="F188" s="69"/>
      <c r="G188" s="69"/>
    </row>
    <row r="189" spans="3:7" ht="25.5" customHeight="1">
      <c r="C189" s="69"/>
      <c r="D189" s="69"/>
      <c r="E189" s="69"/>
      <c r="F189" s="69"/>
      <c r="G189" s="69"/>
    </row>
    <row r="190" spans="3:7" ht="25.5" customHeight="1">
      <c r="C190" s="69"/>
      <c r="D190" s="69"/>
      <c r="E190" s="69"/>
      <c r="F190" s="69"/>
      <c r="G190" s="69"/>
    </row>
    <row r="191" spans="3:7" ht="25.5" customHeight="1">
      <c r="C191" s="69"/>
      <c r="D191" s="69"/>
      <c r="E191" s="69"/>
      <c r="F191" s="69"/>
      <c r="G191" s="69"/>
    </row>
    <row r="192" spans="3:7" ht="25.5" customHeight="1">
      <c r="C192" s="69"/>
      <c r="D192" s="69"/>
      <c r="E192" s="69"/>
      <c r="F192" s="69"/>
      <c r="G192" s="69"/>
    </row>
    <row r="193" spans="3:7" ht="25.5" customHeight="1">
      <c r="C193" s="69"/>
      <c r="D193" s="69"/>
      <c r="E193" s="69"/>
      <c r="F193" s="69"/>
      <c r="G193" s="69"/>
    </row>
    <row r="194" spans="3:7" ht="25.5" customHeight="1">
      <c r="C194" s="69"/>
      <c r="D194" s="69"/>
      <c r="E194" s="69"/>
      <c r="F194" s="69"/>
      <c r="G194" s="69"/>
    </row>
    <row r="195" spans="3:7" ht="25.5" customHeight="1">
      <c r="C195" s="69"/>
      <c r="D195" s="69"/>
      <c r="E195" s="69"/>
      <c r="F195" s="69"/>
      <c r="G195" s="69"/>
    </row>
    <row r="196" spans="3:7" ht="25.5" customHeight="1">
      <c r="C196" s="69"/>
      <c r="D196" s="69"/>
      <c r="E196" s="69"/>
      <c r="F196" s="69"/>
      <c r="G196" s="69"/>
    </row>
    <row r="197" spans="3:7" ht="25.5" customHeight="1">
      <c r="C197" s="69"/>
      <c r="D197" s="69"/>
      <c r="E197" s="69"/>
      <c r="F197" s="69"/>
      <c r="G197" s="69"/>
    </row>
    <row r="198" spans="3:7" ht="25.5" customHeight="1">
      <c r="C198" s="69"/>
      <c r="D198" s="69"/>
      <c r="E198" s="69"/>
      <c r="F198" s="69"/>
      <c r="G198" s="69"/>
    </row>
    <row r="199" spans="3:7" ht="25.5" customHeight="1">
      <c r="C199" s="69"/>
      <c r="D199" s="69"/>
      <c r="E199" s="69"/>
      <c r="F199" s="69"/>
      <c r="G199" s="69"/>
    </row>
    <row r="200" spans="3:7" ht="25.5" customHeight="1">
      <c r="C200" s="69"/>
      <c r="D200" s="69"/>
      <c r="E200" s="69"/>
      <c r="F200" s="69"/>
      <c r="G200" s="69"/>
    </row>
    <row r="201" spans="3:7" ht="25.5" customHeight="1">
      <c r="C201" s="69"/>
      <c r="D201" s="69"/>
      <c r="E201" s="69"/>
      <c r="F201" s="69"/>
      <c r="G201" s="69"/>
    </row>
    <row r="202" spans="3:7" ht="25.5" customHeight="1">
      <c r="C202" s="69"/>
      <c r="D202" s="69"/>
      <c r="E202" s="69"/>
      <c r="F202" s="69"/>
      <c r="G202" s="69"/>
    </row>
    <row r="203" spans="3:7" ht="25.5" customHeight="1">
      <c r="C203" s="69"/>
      <c r="D203" s="69"/>
      <c r="E203" s="69"/>
      <c r="F203" s="69"/>
      <c r="G203" s="69"/>
    </row>
    <row r="204" spans="3:7" ht="25.5" customHeight="1">
      <c r="C204" s="69"/>
      <c r="D204" s="69"/>
      <c r="E204" s="69"/>
      <c r="F204" s="69"/>
      <c r="G204" s="69"/>
    </row>
    <row r="205" spans="3:7" ht="25.5" customHeight="1">
      <c r="C205" s="69"/>
      <c r="D205" s="69"/>
      <c r="E205" s="69"/>
      <c r="F205" s="69"/>
      <c r="G205" s="69"/>
    </row>
    <row r="206" spans="3:7" ht="25.5" customHeight="1">
      <c r="C206" s="69"/>
      <c r="D206" s="69"/>
      <c r="E206" s="69"/>
      <c r="F206" s="69"/>
      <c r="G206" s="69"/>
    </row>
    <row r="207" spans="3:7" ht="25.5" customHeight="1">
      <c r="C207" s="69"/>
      <c r="D207" s="69"/>
      <c r="E207" s="69"/>
      <c r="F207" s="69"/>
      <c r="G207" s="69"/>
    </row>
    <row r="208" spans="3:7" ht="25.5" customHeight="1">
      <c r="C208" s="69"/>
      <c r="D208" s="69"/>
      <c r="E208" s="69"/>
      <c r="F208" s="69"/>
      <c r="G208" s="69"/>
    </row>
    <row r="209" spans="3:7" ht="25.5" customHeight="1">
      <c r="C209" s="69"/>
      <c r="D209" s="69"/>
      <c r="E209" s="69"/>
      <c r="F209" s="69"/>
      <c r="G209" s="69"/>
    </row>
    <row r="210" spans="3:7" ht="25.5" customHeight="1">
      <c r="C210" s="69"/>
      <c r="D210" s="69"/>
      <c r="E210" s="69"/>
      <c r="F210" s="69"/>
      <c r="G210" s="69"/>
    </row>
    <row r="211" spans="3:7" ht="25.5" customHeight="1">
      <c r="C211" s="69"/>
      <c r="D211" s="69"/>
      <c r="E211" s="69"/>
      <c r="F211" s="69"/>
      <c r="G211" s="69"/>
    </row>
    <row r="212" spans="3:7" ht="25.5" customHeight="1">
      <c r="C212" s="69"/>
      <c r="D212" s="69"/>
      <c r="E212" s="69"/>
      <c r="F212" s="69"/>
      <c r="G212" s="69"/>
    </row>
    <row r="213" spans="3:7" ht="25.5" customHeight="1">
      <c r="C213" s="69"/>
      <c r="D213" s="69"/>
      <c r="E213" s="69"/>
      <c r="F213" s="69"/>
      <c r="G213" s="69"/>
    </row>
    <row r="214" spans="3:7" ht="25.5" customHeight="1">
      <c r="C214" s="69"/>
      <c r="D214" s="69"/>
      <c r="E214" s="69"/>
      <c r="F214" s="69"/>
      <c r="G214" s="69"/>
    </row>
    <row r="215" spans="3:7" ht="25.5" customHeight="1">
      <c r="C215" s="69"/>
      <c r="D215" s="69"/>
      <c r="E215" s="69"/>
      <c r="F215" s="69"/>
      <c r="G215" s="69"/>
    </row>
    <row r="216" spans="3:7" ht="25.5" customHeight="1">
      <c r="C216" s="69"/>
      <c r="D216" s="69"/>
      <c r="E216" s="69"/>
      <c r="F216" s="69"/>
      <c r="G216" s="69"/>
    </row>
    <row r="217" spans="3:7" ht="25.5" customHeight="1">
      <c r="C217" s="69"/>
      <c r="D217" s="69"/>
      <c r="E217" s="69"/>
      <c r="F217" s="69"/>
      <c r="G217" s="69"/>
    </row>
    <row r="218" spans="3:7" ht="25.5" customHeight="1">
      <c r="C218" s="69"/>
      <c r="D218" s="69"/>
      <c r="E218" s="69"/>
      <c r="F218" s="69"/>
      <c r="G218" s="69"/>
    </row>
    <row r="219" spans="3:7" ht="25.5" customHeight="1">
      <c r="C219" s="69"/>
      <c r="D219" s="69"/>
      <c r="E219" s="69"/>
      <c r="F219" s="69"/>
      <c r="G219" s="69"/>
    </row>
    <row r="220" spans="3:7" ht="25.5" customHeight="1">
      <c r="C220" s="69"/>
      <c r="D220" s="69"/>
      <c r="E220" s="69"/>
      <c r="F220" s="69"/>
      <c r="G220" s="69"/>
    </row>
    <row r="221" spans="3:7" ht="25.5" customHeight="1">
      <c r="C221" s="69"/>
      <c r="D221" s="69"/>
      <c r="E221" s="69"/>
      <c r="F221" s="69"/>
      <c r="G221" s="69"/>
    </row>
    <row r="222" spans="3:7" ht="25.5" customHeight="1">
      <c r="C222" s="69"/>
      <c r="D222" s="69"/>
      <c r="E222" s="69"/>
      <c r="F222" s="69"/>
      <c r="G222" s="69"/>
    </row>
    <row r="223" spans="3:7" ht="25.5" customHeight="1">
      <c r="C223" s="69"/>
      <c r="D223" s="69"/>
      <c r="E223" s="69"/>
      <c r="F223" s="69"/>
      <c r="G223" s="69"/>
    </row>
    <row r="224" spans="3:7" ht="25.5" customHeight="1">
      <c r="C224" s="69"/>
      <c r="D224" s="69"/>
      <c r="E224" s="69"/>
      <c r="F224" s="69"/>
      <c r="G224" s="69"/>
    </row>
    <row r="225" spans="3:7" ht="25.5" customHeight="1">
      <c r="C225" s="69"/>
      <c r="D225" s="69"/>
      <c r="E225" s="69"/>
      <c r="F225" s="69"/>
      <c r="G225" s="69"/>
    </row>
    <row r="226" spans="3:7" ht="25.5" customHeight="1">
      <c r="C226" s="69"/>
      <c r="D226" s="69"/>
      <c r="E226" s="69"/>
      <c r="F226" s="69"/>
      <c r="G226" s="69"/>
    </row>
    <row r="227" spans="3:7" ht="25.5" customHeight="1">
      <c r="C227" s="69"/>
      <c r="D227" s="69"/>
      <c r="E227" s="69"/>
      <c r="F227" s="69"/>
      <c r="G227" s="69"/>
    </row>
    <row r="228" spans="3:7" ht="25.5" customHeight="1">
      <c r="C228" s="69"/>
      <c r="D228" s="69"/>
      <c r="E228" s="69"/>
      <c r="F228" s="69"/>
      <c r="G228" s="69"/>
    </row>
    <row r="229" spans="3:7" ht="25.5" customHeight="1">
      <c r="C229" s="69"/>
      <c r="D229" s="69"/>
      <c r="E229" s="69"/>
      <c r="F229" s="69"/>
      <c r="G229" s="69"/>
    </row>
    <row r="230" spans="3:7" ht="25.5" customHeight="1">
      <c r="C230" s="69"/>
      <c r="D230" s="69"/>
      <c r="E230" s="69"/>
      <c r="F230" s="69"/>
      <c r="G230" s="69"/>
    </row>
    <row r="231" spans="3:7" ht="25.5" customHeight="1">
      <c r="C231" s="69"/>
      <c r="D231" s="69"/>
      <c r="E231" s="69"/>
      <c r="F231" s="69"/>
      <c r="G231" s="69"/>
    </row>
    <row r="232" spans="3:7" ht="25.5" customHeight="1">
      <c r="C232" s="69"/>
      <c r="D232" s="69"/>
      <c r="E232" s="69"/>
      <c r="F232" s="69"/>
      <c r="G232" s="69"/>
    </row>
    <row r="233" spans="3:7" ht="25.5" customHeight="1">
      <c r="C233" s="69"/>
      <c r="D233" s="69"/>
      <c r="E233" s="69"/>
      <c r="F233" s="69"/>
      <c r="G233" s="69"/>
    </row>
    <row r="234" spans="3:7" ht="25.5" customHeight="1">
      <c r="C234" s="69"/>
      <c r="D234" s="69"/>
      <c r="E234" s="69"/>
      <c r="F234" s="69"/>
      <c r="G234" s="69"/>
    </row>
    <row r="235" spans="3:7" ht="25.5" customHeight="1">
      <c r="C235" s="69"/>
      <c r="D235" s="69"/>
      <c r="E235" s="69"/>
      <c r="F235" s="69"/>
      <c r="G235" s="69"/>
    </row>
    <row r="236" spans="3:7" ht="25.5" customHeight="1">
      <c r="C236" s="69"/>
      <c r="D236" s="69"/>
      <c r="E236" s="69"/>
      <c r="F236" s="69"/>
      <c r="G236" s="69"/>
    </row>
    <row r="237" spans="3:7" ht="25.5" customHeight="1">
      <c r="C237" s="69"/>
      <c r="D237" s="69"/>
      <c r="E237" s="69"/>
      <c r="F237" s="69"/>
      <c r="G237" s="69"/>
    </row>
    <row r="238" spans="3:7" ht="25.5" customHeight="1">
      <c r="C238" s="69"/>
      <c r="D238" s="69"/>
      <c r="E238" s="69"/>
      <c r="F238" s="69"/>
      <c r="G238" s="69"/>
    </row>
    <row r="239" spans="3:7" ht="25.5" customHeight="1">
      <c r="C239" s="69"/>
      <c r="D239" s="69"/>
      <c r="E239" s="69"/>
      <c r="F239" s="69"/>
      <c r="G239" s="69"/>
    </row>
    <row r="240" spans="3:7" ht="25.5" customHeight="1">
      <c r="C240" s="69"/>
      <c r="D240" s="69"/>
      <c r="E240" s="69"/>
      <c r="F240" s="69"/>
      <c r="G240" s="69"/>
    </row>
    <row r="241" spans="3:7" ht="25.5" customHeight="1">
      <c r="C241" s="69"/>
      <c r="D241" s="69"/>
      <c r="E241" s="69"/>
      <c r="F241" s="69"/>
      <c r="G241" s="69"/>
    </row>
    <row r="242" spans="3:7" ht="25.5" customHeight="1">
      <c r="C242" s="69"/>
      <c r="D242" s="69"/>
      <c r="E242" s="69"/>
      <c r="F242" s="69"/>
      <c r="G242" s="69"/>
    </row>
    <row r="243" spans="3:7" ht="25.5" customHeight="1">
      <c r="C243" s="69"/>
      <c r="D243" s="69"/>
      <c r="E243" s="69"/>
      <c r="F243" s="69"/>
      <c r="G243" s="69"/>
    </row>
    <row r="244" spans="3:7" ht="25.5" customHeight="1">
      <c r="C244" s="69"/>
      <c r="D244" s="69"/>
      <c r="E244" s="69"/>
      <c r="F244" s="69"/>
      <c r="G244" s="69"/>
    </row>
    <row r="245" spans="3:7" ht="25.5" customHeight="1">
      <c r="C245" s="69"/>
      <c r="D245" s="69"/>
      <c r="E245" s="69"/>
      <c r="F245" s="69"/>
      <c r="G245" s="69"/>
    </row>
    <row r="246" spans="3:7" ht="25.5" customHeight="1">
      <c r="C246" s="69"/>
      <c r="D246" s="69"/>
      <c r="E246" s="69"/>
      <c r="F246" s="69"/>
      <c r="G246" s="69"/>
    </row>
    <row r="247" spans="3:7" ht="25.5" customHeight="1">
      <c r="C247" s="69"/>
      <c r="D247" s="69"/>
      <c r="E247" s="69"/>
      <c r="F247" s="69"/>
      <c r="G247" s="69"/>
    </row>
    <row r="248" spans="3:7" ht="25.5" customHeight="1">
      <c r="C248" s="69"/>
      <c r="D248" s="69"/>
      <c r="E248" s="69"/>
      <c r="F248" s="69"/>
      <c r="G248" s="69"/>
    </row>
    <row r="249" spans="3:7" ht="25.5" customHeight="1">
      <c r="C249" s="69"/>
      <c r="D249" s="69"/>
      <c r="E249" s="69"/>
      <c r="F249" s="69"/>
      <c r="G249" s="69"/>
    </row>
    <row r="250" spans="3:7" ht="25.5" customHeight="1">
      <c r="C250" s="69"/>
      <c r="D250" s="69"/>
      <c r="E250" s="69"/>
      <c r="F250" s="69"/>
      <c r="G250" s="69"/>
    </row>
    <row r="251" spans="3:7" ht="25.5" customHeight="1">
      <c r="C251" s="69"/>
      <c r="D251" s="69"/>
      <c r="E251" s="69"/>
      <c r="F251" s="69"/>
      <c r="G251" s="69"/>
    </row>
    <row r="252" spans="3:7" ht="25.5" customHeight="1">
      <c r="C252" s="69"/>
      <c r="D252" s="69"/>
      <c r="E252" s="69"/>
      <c r="F252" s="69"/>
      <c r="G252" s="69"/>
    </row>
    <row r="253" spans="3:7" ht="25.5" customHeight="1">
      <c r="C253" s="69"/>
      <c r="D253" s="69"/>
      <c r="E253" s="69"/>
      <c r="F253" s="69"/>
      <c r="G253" s="69"/>
    </row>
    <row r="254" spans="3:7" ht="25.5" customHeight="1">
      <c r="C254" s="69"/>
      <c r="D254" s="69"/>
      <c r="E254" s="69"/>
      <c r="F254" s="69"/>
      <c r="G254" s="69"/>
    </row>
    <row r="255" spans="3:7" ht="25.5" customHeight="1">
      <c r="C255" s="69"/>
      <c r="D255" s="69"/>
      <c r="E255" s="69"/>
      <c r="F255" s="69"/>
      <c r="G255" s="69"/>
    </row>
    <row r="256" spans="3:7" ht="25.5" customHeight="1">
      <c r="C256" s="69"/>
      <c r="D256" s="69"/>
      <c r="E256" s="69"/>
      <c r="F256" s="69"/>
      <c r="G256" s="69"/>
    </row>
  </sheetData>
  <sheetProtection/>
  <mergeCells count="3">
    <mergeCell ref="C1:H1"/>
    <mergeCell ref="C2:H2"/>
    <mergeCell ref="C4:C5"/>
  </mergeCells>
  <printOptions horizontalCentered="1"/>
  <pageMargins left="0.2" right="0" top="0.62" bottom="0.3" header="0.29" footer="0.19"/>
  <pageSetup fitToHeight="1" fitToWidth="1" horizontalDpi="600" verticalDpi="600" orientation="landscape" paperSize="9" scale="85" r:id="rId1"/>
  <headerFooter alignWithMargins="0">
    <oddHeader>&amp;L&amp;11 4. melléklet az 1/2015.(I.30.)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12"/>
  <sheetViews>
    <sheetView zoomScaleSheetLayoutView="68" workbookViewId="0" topLeftCell="A1">
      <selection activeCell="C15" sqref="C15"/>
    </sheetView>
  </sheetViews>
  <sheetFormatPr defaultColWidth="9.00390625" defaultRowHeight="12.75"/>
  <cols>
    <col min="1" max="1" width="12.75390625" style="195" customWidth="1"/>
    <col min="2" max="2" width="8.00390625" style="199" customWidth="1"/>
    <col min="3" max="3" width="82.75390625" style="195" customWidth="1"/>
    <col min="4" max="4" width="7.875" style="196" customWidth="1"/>
    <col min="5" max="5" width="9.25390625" style="197" customWidth="1"/>
    <col min="6" max="6" width="10.875" style="195" customWidth="1"/>
    <col min="7" max="7" width="9.75390625" style="195" customWidth="1"/>
    <col min="8" max="8" width="11.125" style="195" customWidth="1"/>
    <col min="9" max="9" width="9.625" style="195" customWidth="1"/>
    <col min="10" max="10" width="9.375" style="195" customWidth="1"/>
    <col min="11" max="12" width="10.125" style="195" customWidth="1"/>
    <col min="13" max="13" width="9.375" style="195" customWidth="1"/>
    <col min="14" max="14" width="9.25390625" style="195" bestFit="1" customWidth="1"/>
    <col min="15" max="15" width="10.125" style="198" customWidth="1"/>
    <col min="16" max="18" width="10.875" style="195" customWidth="1"/>
    <col min="19" max="16384" width="9.125" style="195" customWidth="1"/>
  </cols>
  <sheetData>
    <row r="1" spans="2:3" ht="12.75">
      <c r="B1" s="810"/>
      <c r="C1" s="811"/>
    </row>
    <row r="2" ht="10.5" customHeight="1"/>
    <row r="3" spans="2:17" ht="15.75" customHeight="1">
      <c r="B3" s="812" t="s">
        <v>24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200"/>
    </row>
    <row r="4" spans="2:17" ht="12.75" customHeight="1"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201"/>
    </row>
    <row r="5" spans="14:18" ht="11.25" customHeight="1" thickBot="1">
      <c r="N5" s="197"/>
      <c r="O5" s="202"/>
      <c r="P5" s="202"/>
      <c r="Q5" s="202"/>
      <c r="R5" s="202" t="s">
        <v>465</v>
      </c>
    </row>
    <row r="6" spans="1:18" s="203" customFormat="1" ht="13.5" customHeight="1">
      <c r="A6" s="801" t="s">
        <v>921</v>
      </c>
      <c r="B6" s="802"/>
      <c r="C6" s="802"/>
      <c r="D6" s="803"/>
      <c r="E6" s="813" t="s">
        <v>466</v>
      </c>
      <c r="F6" s="816" t="s">
        <v>467</v>
      </c>
      <c r="G6" s="790" t="s">
        <v>472</v>
      </c>
      <c r="H6" s="790"/>
      <c r="I6" s="790"/>
      <c r="J6" s="790"/>
      <c r="K6" s="790"/>
      <c r="L6" s="791"/>
      <c r="M6" s="790" t="s">
        <v>473</v>
      </c>
      <c r="N6" s="790"/>
      <c r="O6" s="791"/>
      <c r="P6" s="791"/>
      <c r="Q6" s="790" t="s">
        <v>436</v>
      </c>
      <c r="R6" s="792"/>
    </row>
    <row r="7" spans="1:18" s="203" customFormat="1" ht="12" customHeight="1">
      <c r="A7" s="804"/>
      <c r="B7" s="805"/>
      <c r="C7" s="805"/>
      <c r="D7" s="806"/>
      <c r="E7" s="814"/>
      <c r="F7" s="797"/>
      <c r="G7" s="793" t="s">
        <v>474</v>
      </c>
      <c r="H7" s="793" t="s">
        <v>475</v>
      </c>
      <c r="I7" s="793" t="s">
        <v>476</v>
      </c>
      <c r="J7" s="793" t="s">
        <v>821</v>
      </c>
      <c r="K7" s="793" t="s">
        <v>820</v>
      </c>
      <c r="L7" s="793" t="s">
        <v>947</v>
      </c>
      <c r="M7" s="797" t="s">
        <v>439</v>
      </c>
      <c r="N7" s="797" t="s">
        <v>438</v>
      </c>
      <c r="O7" s="793" t="s">
        <v>839</v>
      </c>
      <c r="P7" s="796" t="s">
        <v>368</v>
      </c>
      <c r="Q7" s="796" t="s">
        <v>477</v>
      </c>
      <c r="R7" s="787" t="s">
        <v>369</v>
      </c>
    </row>
    <row r="8" spans="1:18" s="203" customFormat="1" ht="39" customHeight="1" thickBot="1">
      <c r="A8" s="807"/>
      <c r="B8" s="808"/>
      <c r="C8" s="808"/>
      <c r="D8" s="809"/>
      <c r="E8" s="815"/>
      <c r="F8" s="798"/>
      <c r="G8" s="794"/>
      <c r="H8" s="794"/>
      <c r="I8" s="794"/>
      <c r="J8" s="794"/>
      <c r="K8" s="794"/>
      <c r="L8" s="795"/>
      <c r="M8" s="798"/>
      <c r="N8" s="798"/>
      <c r="O8" s="795"/>
      <c r="P8" s="795"/>
      <c r="Q8" s="795"/>
      <c r="R8" s="788"/>
    </row>
    <row r="9" spans="1:24" s="203" customFormat="1" ht="15" customHeight="1">
      <c r="A9" s="593" t="s">
        <v>478</v>
      </c>
      <c r="B9" s="594" t="s">
        <v>479</v>
      </c>
      <c r="C9" s="403" t="s">
        <v>480</v>
      </c>
      <c r="D9" s="404" t="s">
        <v>922</v>
      </c>
      <c r="E9" s="204">
        <v>100000</v>
      </c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405"/>
      <c r="S9" s="206"/>
      <c r="T9" s="206"/>
      <c r="U9" s="206"/>
      <c r="V9" s="206"/>
      <c r="W9" s="206"/>
      <c r="X9" s="206"/>
    </row>
    <row r="10" spans="1:24" s="203" customFormat="1" ht="15" customHeight="1">
      <c r="A10" s="387" t="s">
        <v>478</v>
      </c>
      <c r="B10" s="388" t="s">
        <v>481</v>
      </c>
      <c r="C10" s="389" t="s">
        <v>482</v>
      </c>
      <c r="D10" s="390" t="s">
        <v>922</v>
      </c>
      <c r="E10" s="210">
        <v>241854</v>
      </c>
      <c r="F10" s="210">
        <v>501519</v>
      </c>
      <c r="G10" s="207">
        <v>49450</v>
      </c>
      <c r="H10" s="207">
        <v>14695</v>
      </c>
      <c r="I10" s="207">
        <v>33710</v>
      </c>
      <c r="J10" s="207">
        <v>350405</v>
      </c>
      <c r="K10" s="207"/>
      <c r="L10" s="207"/>
      <c r="M10" s="207">
        <v>1016</v>
      </c>
      <c r="N10" s="207">
        <v>41243</v>
      </c>
      <c r="O10" s="207"/>
      <c r="P10" s="207"/>
      <c r="Q10" s="207">
        <v>11000</v>
      </c>
      <c r="R10" s="391"/>
      <c r="S10" s="206"/>
      <c r="T10" s="206"/>
      <c r="U10" s="206"/>
      <c r="V10" s="206"/>
      <c r="W10" s="206"/>
      <c r="X10" s="206"/>
    </row>
    <row r="11" spans="1:24" s="203" customFormat="1" ht="15" customHeight="1">
      <c r="A11" s="387" t="s">
        <v>483</v>
      </c>
      <c r="B11" s="388" t="s">
        <v>484</v>
      </c>
      <c r="C11" s="389" t="s">
        <v>485</v>
      </c>
      <c r="D11" s="390" t="s">
        <v>922</v>
      </c>
      <c r="E11" s="210">
        <v>1918951</v>
      </c>
      <c r="F11" s="210">
        <f>SUM(G11:R11)</f>
        <v>0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391"/>
      <c r="S11" s="206"/>
      <c r="T11" s="206"/>
      <c r="U11" s="206"/>
      <c r="V11" s="206"/>
      <c r="W11" s="206"/>
      <c r="X11" s="206"/>
    </row>
    <row r="12" spans="1:24" s="203" customFormat="1" ht="15" customHeight="1">
      <c r="A12" s="387" t="s">
        <v>486</v>
      </c>
      <c r="B12" s="388" t="s">
        <v>487</v>
      </c>
      <c r="C12" s="389" t="s">
        <v>488</v>
      </c>
      <c r="D12" s="390" t="s">
        <v>4</v>
      </c>
      <c r="E12" s="210">
        <v>2700</v>
      </c>
      <c r="F12" s="210">
        <v>3600</v>
      </c>
      <c r="G12" s="208"/>
      <c r="H12" s="208"/>
      <c r="I12" s="208">
        <v>3600</v>
      </c>
      <c r="J12" s="208"/>
      <c r="K12" s="208"/>
      <c r="L12" s="208"/>
      <c r="M12" s="208"/>
      <c r="N12" s="208"/>
      <c r="O12" s="208"/>
      <c r="P12" s="208"/>
      <c r="Q12" s="208"/>
      <c r="R12" s="391"/>
      <c r="S12" s="206"/>
      <c r="T12" s="206"/>
      <c r="U12" s="206"/>
      <c r="V12" s="206"/>
      <c r="W12" s="206"/>
      <c r="X12" s="206"/>
    </row>
    <row r="13" spans="1:24" s="203" customFormat="1" ht="15" customHeight="1">
      <c r="A13" s="387" t="s">
        <v>483</v>
      </c>
      <c r="B13" s="388" t="s">
        <v>489</v>
      </c>
      <c r="C13" s="389" t="s">
        <v>490</v>
      </c>
      <c r="D13" s="390" t="s">
        <v>922</v>
      </c>
      <c r="E13" s="210">
        <v>5969</v>
      </c>
      <c r="F13" s="210">
        <v>17143</v>
      </c>
      <c r="G13" s="207"/>
      <c r="H13" s="207"/>
      <c r="I13" s="207">
        <v>17143</v>
      </c>
      <c r="J13" s="207"/>
      <c r="K13" s="207"/>
      <c r="L13" s="207"/>
      <c r="M13" s="207">
        <v>0</v>
      </c>
      <c r="N13" s="207"/>
      <c r="O13" s="207"/>
      <c r="P13" s="207"/>
      <c r="Q13" s="207"/>
      <c r="R13" s="391"/>
      <c r="S13" s="206"/>
      <c r="T13" s="206"/>
      <c r="U13" s="206"/>
      <c r="V13" s="206"/>
      <c r="W13" s="206"/>
      <c r="X13" s="206"/>
    </row>
    <row r="14" spans="1:24" s="203" customFormat="1" ht="15" customHeight="1">
      <c r="A14" s="387" t="s">
        <v>483</v>
      </c>
      <c r="B14" s="388" t="s">
        <v>491</v>
      </c>
      <c r="C14" s="389" t="s">
        <v>492</v>
      </c>
      <c r="D14" s="390" t="s">
        <v>922</v>
      </c>
      <c r="E14" s="210">
        <v>2589024</v>
      </c>
      <c r="F14" s="210">
        <v>2520749</v>
      </c>
      <c r="G14" s="207"/>
      <c r="H14" s="207"/>
      <c r="I14" s="207">
        <v>342829</v>
      </c>
      <c r="J14" s="207"/>
      <c r="K14" s="207"/>
      <c r="L14" s="207"/>
      <c r="M14" s="207">
        <v>96344</v>
      </c>
      <c r="N14" s="207">
        <v>1926076</v>
      </c>
      <c r="O14" s="207">
        <v>149000</v>
      </c>
      <c r="P14" s="207"/>
      <c r="Q14" s="207">
        <v>6500</v>
      </c>
      <c r="R14" s="391"/>
      <c r="S14" s="206"/>
      <c r="T14" s="206"/>
      <c r="U14" s="206"/>
      <c r="V14" s="206"/>
      <c r="W14" s="206"/>
      <c r="X14" s="206"/>
    </row>
    <row r="15" spans="1:24" s="203" customFormat="1" ht="15" customHeight="1">
      <c r="A15" s="387" t="s">
        <v>486</v>
      </c>
      <c r="B15" s="388" t="s">
        <v>493</v>
      </c>
      <c r="C15" s="389" t="s">
        <v>494</v>
      </c>
      <c r="D15" s="390" t="s">
        <v>922</v>
      </c>
      <c r="E15" s="210"/>
      <c r="F15" s="210">
        <v>4610</v>
      </c>
      <c r="G15" s="208">
        <v>3050</v>
      </c>
      <c r="H15" s="208">
        <v>1560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391"/>
      <c r="S15" s="206"/>
      <c r="T15" s="206"/>
      <c r="U15" s="206"/>
      <c r="V15" s="206"/>
      <c r="W15" s="206"/>
      <c r="X15" s="206"/>
    </row>
    <row r="16" spans="1:24" s="203" customFormat="1" ht="15" customHeight="1">
      <c r="A16" s="387" t="s">
        <v>486</v>
      </c>
      <c r="B16" s="388" t="s">
        <v>493</v>
      </c>
      <c r="C16" s="389" t="s">
        <v>495</v>
      </c>
      <c r="D16" s="390" t="s">
        <v>922</v>
      </c>
      <c r="E16" s="210">
        <v>2600</v>
      </c>
      <c r="F16" s="210">
        <v>5274</v>
      </c>
      <c r="G16" s="208">
        <v>2000</v>
      </c>
      <c r="H16" s="208">
        <v>1024</v>
      </c>
      <c r="I16" s="208">
        <v>2250</v>
      </c>
      <c r="J16" s="208"/>
      <c r="K16" s="208"/>
      <c r="L16" s="208"/>
      <c r="M16" s="208"/>
      <c r="N16" s="208"/>
      <c r="O16" s="208"/>
      <c r="P16" s="208"/>
      <c r="Q16" s="208"/>
      <c r="R16" s="391"/>
      <c r="S16" s="206"/>
      <c r="T16" s="206"/>
      <c r="U16" s="206"/>
      <c r="V16" s="206"/>
      <c r="W16" s="206"/>
      <c r="X16" s="206"/>
    </row>
    <row r="17" spans="1:24" s="203" customFormat="1" ht="15" customHeight="1">
      <c r="A17" s="387" t="s">
        <v>486</v>
      </c>
      <c r="B17" s="388" t="s">
        <v>493</v>
      </c>
      <c r="C17" s="389" t="s">
        <v>496</v>
      </c>
      <c r="D17" s="390" t="s">
        <v>922</v>
      </c>
      <c r="E17" s="210"/>
      <c r="F17" s="210">
        <v>7485</v>
      </c>
      <c r="G17" s="208">
        <v>4950</v>
      </c>
      <c r="H17" s="208">
        <v>2535</v>
      </c>
      <c r="I17" s="208"/>
      <c r="J17" s="208"/>
      <c r="K17" s="208"/>
      <c r="L17" s="208"/>
      <c r="M17" s="208"/>
      <c r="N17" s="208"/>
      <c r="O17" s="208"/>
      <c r="P17" s="208"/>
      <c r="Q17" s="208"/>
      <c r="R17" s="391"/>
      <c r="S17" s="206"/>
      <c r="T17" s="206"/>
      <c r="U17" s="206"/>
      <c r="V17" s="206"/>
      <c r="W17" s="206"/>
      <c r="X17" s="206"/>
    </row>
    <row r="18" spans="1:24" s="203" customFormat="1" ht="16.5" customHeight="1">
      <c r="A18" s="387" t="s">
        <v>486</v>
      </c>
      <c r="B18" s="388" t="s">
        <v>493</v>
      </c>
      <c r="C18" s="389" t="s">
        <v>497</v>
      </c>
      <c r="D18" s="390" t="s">
        <v>922</v>
      </c>
      <c r="E18" s="210"/>
      <c r="F18" s="210">
        <v>4500</v>
      </c>
      <c r="G18" s="208">
        <v>3290</v>
      </c>
      <c r="H18" s="208">
        <v>1210</v>
      </c>
      <c r="I18" s="208"/>
      <c r="J18" s="208"/>
      <c r="K18" s="208"/>
      <c r="L18" s="208"/>
      <c r="M18" s="208"/>
      <c r="N18" s="208"/>
      <c r="O18" s="208"/>
      <c r="P18" s="208"/>
      <c r="Q18" s="208"/>
      <c r="R18" s="391"/>
      <c r="S18" s="206"/>
      <c r="T18" s="206"/>
      <c r="U18" s="206"/>
      <c r="V18" s="206"/>
      <c r="W18" s="206"/>
      <c r="X18" s="206"/>
    </row>
    <row r="19" spans="1:24" s="203" customFormat="1" ht="15" customHeight="1">
      <c r="A19" s="387" t="s">
        <v>478</v>
      </c>
      <c r="B19" s="388" t="s">
        <v>498</v>
      </c>
      <c r="C19" s="389" t="s">
        <v>499</v>
      </c>
      <c r="D19" s="390" t="s">
        <v>922</v>
      </c>
      <c r="E19" s="210">
        <v>1107179</v>
      </c>
      <c r="F19" s="210">
        <f>SUM(G19:R19)</f>
        <v>0</v>
      </c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391"/>
      <c r="S19" s="206"/>
      <c r="T19" s="206"/>
      <c r="U19" s="206"/>
      <c r="V19" s="206"/>
      <c r="W19" s="206"/>
      <c r="X19" s="206"/>
    </row>
    <row r="20" spans="1:24" s="203" customFormat="1" ht="15" customHeight="1">
      <c r="A20" s="387" t="s">
        <v>478</v>
      </c>
      <c r="B20" s="388" t="s">
        <v>500</v>
      </c>
      <c r="C20" s="389" t="s">
        <v>501</v>
      </c>
      <c r="D20" s="390" t="s">
        <v>922</v>
      </c>
      <c r="E20" s="210"/>
      <c r="F20" s="210">
        <v>5600</v>
      </c>
      <c r="G20" s="208"/>
      <c r="H20" s="208"/>
      <c r="I20" s="208"/>
      <c r="J20" s="208">
        <v>5600</v>
      </c>
      <c r="K20" s="208"/>
      <c r="L20" s="208"/>
      <c r="M20" s="208"/>
      <c r="N20" s="208"/>
      <c r="O20" s="208"/>
      <c r="P20" s="208"/>
      <c r="Q20" s="208"/>
      <c r="R20" s="391"/>
      <c r="S20" s="206"/>
      <c r="T20" s="206"/>
      <c r="U20" s="206"/>
      <c r="V20" s="206"/>
      <c r="W20" s="206"/>
      <c r="X20" s="206"/>
    </row>
    <row r="21" spans="1:24" s="203" customFormat="1" ht="15" customHeight="1">
      <c r="A21" s="387" t="s">
        <v>478</v>
      </c>
      <c r="B21" s="388" t="s">
        <v>502</v>
      </c>
      <c r="C21" s="389" t="s">
        <v>503</v>
      </c>
      <c r="D21" s="390" t="s">
        <v>922</v>
      </c>
      <c r="E21" s="210"/>
      <c r="F21" s="210">
        <v>1656216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392">
        <v>1656216</v>
      </c>
      <c r="S21" s="206"/>
      <c r="T21" s="206"/>
      <c r="U21" s="206"/>
      <c r="V21" s="206"/>
      <c r="W21" s="206"/>
      <c r="X21" s="206"/>
    </row>
    <row r="22" spans="1:24" s="203" customFormat="1" ht="15" customHeight="1">
      <c r="A22" s="387" t="s">
        <v>483</v>
      </c>
      <c r="B22" s="388" t="s">
        <v>504</v>
      </c>
      <c r="C22" s="389" t="s">
        <v>505</v>
      </c>
      <c r="D22" s="390" t="s">
        <v>922</v>
      </c>
      <c r="E22" s="210"/>
      <c r="F22" s="210">
        <f>SUM(G22:R22)</f>
        <v>0</v>
      </c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391"/>
      <c r="S22" s="206"/>
      <c r="T22" s="206"/>
      <c r="U22" s="206"/>
      <c r="V22" s="206"/>
      <c r="W22" s="206"/>
      <c r="X22" s="206"/>
    </row>
    <row r="23" spans="1:24" s="203" customFormat="1" ht="15" customHeight="1">
      <c r="A23" s="387" t="s">
        <v>483</v>
      </c>
      <c r="B23" s="388" t="s">
        <v>506</v>
      </c>
      <c r="C23" s="389" t="s">
        <v>507</v>
      </c>
      <c r="D23" s="390" t="s">
        <v>922</v>
      </c>
      <c r="E23" s="210"/>
      <c r="F23" s="210">
        <v>2000</v>
      </c>
      <c r="G23" s="208"/>
      <c r="H23" s="208"/>
      <c r="I23" s="208"/>
      <c r="J23" s="208">
        <v>2000</v>
      </c>
      <c r="K23" s="208"/>
      <c r="L23" s="208"/>
      <c r="M23" s="208"/>
      <c r="N23" s="208"/>
      <c r="O23" s="208"/>
      <c r="P23" s="208"/>
      <c r="Q23" s="208"/>
      <c r="R23" s="391"/>
      <c r="S23" s="206"/>
      <c r="T23" s="206"/>
      <c r="U23" s="206"/>
      <c r="V23" s="206"/>
      <c r="W23" s="206"/>
      <c r="X23" s="206"/>
    </row>
    <row r="24" spans="1:24" s="203" customFormat="1" ht="15" customHeight="1">
      <c r="A24" s="387" t="s">
        <v>483</v>
      </c>
      <c r="B24" s="388" t="s">
        <v>508</v>
      </c>
      <c r="C24" s="389" t="s">
        <v>509</v>
      </c>
      <c r="D24" s="390" t="s">
        <v>922</v>
      </c>
      <c r="E24" s="210"/>
      <c r="F24" s="210">
        <v>4001</v>
      </c>
      <c r="G24" s="208"/>
      <c r="H24" s="208"/>
      <c r="I24" s="208">
        <v>4001</v>
      </c>
      <c r="J24" s="208"/>
      <c r="K24" s="208"/>
      <c r="L24" s="208"/>
      <c r="M24" s="208"/>
      <c r="N24" s="208"/>
      <c r="O24" s="208"/>
      <c r="P24" s="208"/>
      <c r="Q24" s="208"/>
      <c r="R24" s="391"/>
      <c r="S24" s="206"/>
      <c r="T24" s="206"/>
      <c r="U24" s="206"/>
      <c r="V24" s="206"/>
      <c r="W24" s="206"/>
      <c r="X24" s="206"/>
    </row>
    <row r="25" spans="1:24" ht="15" customHeight="1">
      <c r="A25" s="393" t="s">
        <v>483</v>
      </c>
      <c r="B25" s="388" t="s">
        <v>510</v>
      </c>
      <c r="C25" s="389" t="s">
        <v>511</v>
      </c>
      <c r="D25" s="390" t="s">
        <v>922</v>
      </c>
      <c r="E25" s="210">
        <v>20500</v>
      </c>
      <c r="F25" s="210">
        <v>24134</v>
      </c>
      <c r="G25" s="207">
        <v>19325</v>
      </c>
      <c r="H25" s="207">
        <v>2609</v>
      </c>
      <c r="I25" s="207">
        <v>2200</v>
      </c>
      <c r="J25" s="207"/>
      <c r="K25" s="207"/>
      <c r="L25" s="207"/>
      <c r="M25" s="207"/>
      <c r="N25" s="207"/>
      <c r="O25" s="207"/>
      <c r="P25" s="207"/>
      <c r="Q25" s="207"/>
      <c r="R25" s="394"/>
      <c r="S25" s="209"/>
      <c r="T25" s="209"/>
      <c r="U25" s="209"/>
      <c r="V25" s="209"/>
      <c r="W25" s="209"/>
      <c r="X25" s="209"/>
    </row>
    <row r="26" spans="1:24" ht="15" customHeight="1">
      <c r="A26" s="393" t="s">
        <v>483</v>
      </c>
      <c r="B26" s="388" t="s">
        <v>512</v>
      </c>
      <c r="C26" s="389" t="s">
        <v>513</v>
      </c>
      <c r="D26" s="390" t="s">
        <v>922</v>
      </c>
      <c r="E26" s="210">
        <v>103000</v>
      </c>
      <c r="F26" s="210">
        <v>137252</v>
      </c>
      <c r="G26" s="207">
        <v>115200</v>
      </c>
      <c r="H26" s="207">
        <v>15552</v>
      </c>
      <c r="I26" s="207">
        <v>6500</v>
      </c>
      <c r="J26" s="207"/>
      <c r="K26" s="207"/>
      <c r="L26" s="207"/>
      <c r="M26" s="207"/>
      <c r="N26" s="207"/>
      <c r="O26" s="207"/>
      <c r="P26" s="207"/>
      <c r="Q26" s="207"/>
      <c r="R26" s="394"/>
      <c r="S26" s="209"/>
      <c r="T26" s="209"/>
      <c r="U26" s="209"/>
      <c r="V26" s="209"/>
      <c r="W26" s="209"/>
      <c r="X26" s="209"/>
    </row>
    <row r="27" spans="1:24" s="203" customFormat="1" ht="15" customHeight="1">
      <c r="A27" s="387" t="s">
        <v>483</v>
      </c>
      <c r="B27" s="388" t="s">
        <v>514</v>
      </c>
      <c r="C27" s="389" t="s">
        <v>515</v>
      </c>
      <c r="D27" s="390" t="s">
        <v>922</v>
      </c>
      <c r="E27" s="210"/>
      <c r="F27" s="210">
        <f>SUM(G27:R27)</f>
        <v>0</v>
      </c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391"/>
      <c r="S27" s="206"/>
      <c r="T27" s="206"/>
      <c r="U27" s="206"/>
      <c r="V27" s="206"/>
      <c r="W27" s="206"/>
      <c r="X27" s="206"/>
    </row>
    <row r="28" spans="1:18" s="203" customFormat="1" ht="15" customHeight="1">
      <c r="A28" s="387" t="s">
        <v>483</v>
      </c>
      <c r="B28" s="388" t="s">
        <v>516</v>
      </c>
      <c r="C28" s="389" t="s">
        <v>517</v>
      </c>
      <c r="D28" s="390" t="s">
        <v>922</v>
      </c>
      <c r="E28" s="210">
        <v>3556</v>
      </c>
      <c r="F28" s="210">
        <v>15031</v>
      </c>
      <c r="G28" s="207"/>
      <c r="H28" s="207"/>
      <c r="I28" s="207">
        <v>15031</v>
      </c>
      <c r="J28" s="207"/>
      <c r="K28" s="207"/>
      <c r="L28" s="207"/>
      <c r="M28" s="207"/>
      <c r="N28" s="207"/>
      <c r="O28" s="207"/>
      <c r="P28" s="207"/>
      <c r="Q28" s="207"/>
      <c r="R28" s="391"/>
    </row>
    <row r="29" spans="1:18" s="203" customFormat="1" ht="15" customHeight="1">
      <c r="A29" s="387" t="s">
        <v>483</v>
      </c>
      <c r="B29" s="388" t="s">
        <v>518</v>
      </c>
      <c r="C29" s="389" t="s">
        <v>519</v>
      </c>
      <c r="D29" s="390" t="s">
        <v>922</v>
      </c>
      <c r="E29" s="210">
        <v>15000</v>
      </c>
      <c r="F29" s="210">
        <v>183070</v>
      </c>
      <c r="G29" s="207"/>
      <c r="H29" s="207"/>
      <c r="I29" s="207">
        <v>8661</v>
      </c>
      <c r="J29" s="207"/>
      <c r="K29" s="207"/>
      <c r="L29" s="207"/>
      <c r="M29" s="207">
        <v>70160</v>
      </c>
      <c r="N29" s="207">
        <v>89787</v>
      </c>
      <c r="O29" s="207">
        <v>14462</v>
      </c>
      <c r="P29" s="207"/>
      <c r="Q29" s="207"/>
      <c r="R29" s="391"/>
    </row>
    <row r="30" spans="1:18" s="203" customFormat="1" ht="15" customHeight="1">
      <c r="A30" s="387" t="s">
        <v>483</v>
      </c>
      <c r="B30" s="388" t="s">
        <v>520</v>
      </c>
      <c r="C30" s="389" t="s">
        <v>521</v>
      </c>
      <c r="D30" s="390" t="s">
        <v>922</v>
      </c>
      <c r="E30" s="210"/>
      <c r="F30" s="210">
        <f>SUM(G30:R30)</f>
        <v>0</v>
      </c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391"/>
    </row>
    <row r="31" spans="1:24" s="203" customFormat="1" ht="15" customHeight="1">
      <c r="A31" s="387" t="s">
        <v>483</v>
      </c>
      <c r="B31" s="388" t="s">
        <v>522</v>
      </c>
      <c r="C31" s="389" t="s">
        <v>523</v>
      </c>
      <c r="D31" s="390" t="s">
        <v>922</v>
      </c>
      <c r="E31" s="210"/>
      <c r="F31" s="210">
        <v>78548</v>
      </c>
      <c r="G31" s="207"/>
      <c r="H31" s="207"/>
      <c r="I31" s="207">
        <v>78548</v>
      </c>
      <c r="J31" s="207"/>
      <c r="K31" s="210"/>
      <c r="L31" s="210"/>
      <c r="M31" s="210"/>
      <c r="N31" s="207"/>
      <c r="O31" s="207"/>
      <c r="P31" s="207"/>
      <c r="Q31" s="207"/>
      <c r="R31" s="391"/>
      <c r="S31" s="206"/>
      <c r="T31" s="206"/>
      <c r="U31" s="206"/>
      <c r="V31" s="206"/>
      <c r="W31" s="206"/>
      <c r="X31" s="206"/>
    </row>
    <row r="32" spans="1:24" s="203" customFormat="1" ht="15" customHeight="1">
      <c r="A32" s="387" t="s">
        <v>486</v>
      </c>
      <c r="B32" s="388" t="s">
        <v>524</v>
      </c>
      <c r="C32" s="389" t="s">
        <v>525</v>
      </c>
      <c r="D32" s="390" t="s">
        <v>922</v>
      </c>
      <c r="E32" s="210"/>
      <c r="F32" s="210">
        <v>50966</v>
      </c>
      <c r="G32" s="207"/>
      <c r="H32" s="207"/>
      <c r="I32" s="207"/>
      <c r="J32" s="207">
        <v>50966</v>
      </c>
      <c r="K32" s="207"/>
      <c r="L32" s="207"/>
      <c r="M32" s="207"/>
      <c r="N32" s="207"/>
      <c r="O32" s="207"/>
      <c r="P32" s="207"/>
      <c r="Q32" s="207"/>
      <c r="R32" s="391"/>
      <c r="S32" s="206"/>
      <c r="T32" s="206"/>
      <c r="U32" s="206"/>
      <c r="V32" s="206"/>
      <c r="W32" s="206"/>
      <c r="X32" s="206"/>
    </row>
    <row r="33" spans="1:18" s="203" customFormat="1" ht="14.25" customHeight="1">
      <c r="A33" s="387" t="s">
        <v>483</v>
      </c>
      <c r="B33" s="388" t="s">
        <v>526</v>
      </c>
      <c r="C33" s="395" t="s">
        <v>527</v>
      </c>
      <c r="D33" s="390" t="s">
        <v>922</v>
      </c>
      <c r="E33" s="210"/>
      <c r="F33" s="210">
        <v>42955</v>
      </c>
      <c r="G33" s="207"/>
      <c r="H33" s="207"/>
      <c r="I33" s="207">
        <v>42955</v>
      </c>
      <c r="J33" s="207"/>
      <c r="K33" s="207"/>
      <c r="L33" s="207"/>
      <c r="M33" s="207"/>
      <c r="N33" s="207"/>
      <c r="O33" s="207"/>
      <c r="P33" s="207"/>
      <c r="Q33" s="207"/>
      <c r="R33" s="391"/>
    </row>
    <row r="34" spans="1:18" s="203" customFormat="1" ht="15" customHeight="1">
      <c r="A34" s="387" t="s">
        <v>483</v>
      </c>
      <c r="B34" s="388" t="s">
        <v>344</v>
      </c>
      <c r="C34" s="389" t="s">
        <v>528</v>
      </c>
      <c r="D34" s="390" t="s">
        <v>922</v>
      </c>
      <c r="E34" s="210">
        <v>44220</v>
      </c>
      <c r="F34" s="210">
        <v>50867</v>
      </c>
      <c r="G34" s="207"/>
      <c r="H34" s="207"/>
      <c r="I34" s="207">
        <v>20247</v>
      </c>
      <c r="J34" s="207"/>
      <c r="K34" s="207"/>
      <c r="L34" s="207"/>
      <c r="M34" s="207">
        <v>30620</v>
      </c>
      <c r="N34" s="207"/>
      <c r="O34" s="207"/>
      <c r="P34" s="207"/>
      <c r="Q34" s="207"/>
      <c r="R34" s="391"/>
    </row>
    <row r="35" spans="1:24" s="203" customFormat="1" ht="15" customHeight="1">
      <c r="A35" s="387" t="s">
        <v>483</v>
      </c>
      <c r="B35" s="388" t="s">
        <v>529</v>
      </c>
      <c r="C35" s="389" t="s">
        <v>530</v>
      </c>
      <c r="D35" s="390" t="s">
        <v>922</v>
      </c>
      <c r="E35" s="210">
        <v>600</v>
      </c>
      <c r="F35" s="210">
        <v>73283</v>
      </c>
      <c r="G35" s="208">
        <v>1000</v>
      </c>
      <c r="H35" s="208">
        <v>512</v>
      </c>
      <c r="I35" s="208">
        <v>56451</v>
      </c>
      <c r="J35" s="208"/>
      <c r="K35" s="208"/>
      <c r="L35" s="208"/>
      <c r="M35" s="208">
        <v>0</v>
      </c>
      <c r="N35" s="208">
        <v>15320</v>
      </c>
      <c r="O35" s="208"/>
      <c r="P35" s="208"/>
      <c r="Q35" s="208"/>
      <c r="R35" s="391"/>
      <c r="S35" s="206"/>
      <c r="T35" s="206"/>
      <c r="U35" s="206"/>
      <c r="V35" s="206"/>
      <c r="W35" s="206"/>
      <c r="X35" s="206"/>
    </row>
    <row r="36" spans="1:24" s="203" customFormat="1" ht="15" customHeight="1">
      <c r="A36" s="387" t="s">
        <v>483</v>
      </c>
      <c r="B36" s="388" t="s">
        <v>529</v>
      </c>
      <c r="C36" s="389" t="s">
        <v>531</v>
      </c>
      <c r="D36" s="390" t="s">
        <v>922</v>
      </c>
      <c r="E36" s="210"/>
      <c r="F36" s="210">
        <f>SUM(G36:R36)</f>
        <v>0</v>
      </c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391"/>
      <c r="S36" s="206"/>
      <c r="T36" s="206"/>
      <c r="U36" s="206"/>
      <c r="V36" s="206"/>
      <c r="W36" s="206"/>
      <c r="X36" s="206"/>
    </row>
    <row r="37" spans="1:24" s="203" customFormat="1" ht="15" customHeight="1">
      <c r="A37" s="387" t="s">
        <v>486</v>
      </c>
      <c r="B37" s="388" t="s">
        <v>532</v>
      </c>
      <c r="C37" s="389" t="s">
        <v>533</v>
      </c>
      <c r="D37" s="390" t="s">
        <v>922</v>
      </c>
      <c r="E37" s="210">
        <v>1300</v>
      </c>
      <c r="F37" s="210">
        <f>SUM(G37:R37)</f>
        <v>0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391"/>
      <c r="S37" s="206"/>
      <c r="T37" s="206"/>
      <c r="U37" s="206"/>
      <c r="V37" s="206"/>
      <c r="W37" s="206"/>
      <c r="X37" s="206"/>
    </row>
    <row r="38" spans="1:18" s="203" customFormat="1" ht="15" customHeight="1">
      <c r="A38" s="387" t="s">
        <v>483</v>
      </c>
      <c r="B38" s="388" t="s">
        <v>534</v>
      </c>
      <c r="C38" s="396" t="s">
        <v>535</v>
      </c>
      <c r="D38" s="390" t="s">
        <v>922</v>
      </c>
      <c r="E38" s="210"/>
      <c r="F38" s="210">
        <v>32270</v>
      </c>
      <c r="G38" s="207"/>
      <c r="H38" s="207"/>
      <c r="I38" s="207">
        <v>1270</v>
      </c>
      <c r="J38" s="207"/>
      <c r="K38" s="207"/>
      <c r="L38" s="207"/>
      <c r="M38" s="207"/>
      <c r="N38" s="207">
        <v>31000</v>
      </c>
      <c r="O38" s="207"/>
      <c r="P38" s="207"/>
      <c r="Q38" s="207"/>
      <c r="R38" s="391"/>
    </row>
    <row r="39" spans="1:24" s="203" customFormat="1" ht="15" customHeight="1">
      <c r="A39" s="387" t="s">
        <v>483</v>
      </c>
      <c r="B39" s="388" t="s">
        <v>536</v>
      </c>
      <c r="C39" s="389" t="s">
        <v>537</v>
      </c>
      <c r="D39" s="390" t="s">
        <v>922</v>
      </c>
      <c r="E39" s="210">
        <v>2582</v>
      </c>
      <c r="F39" s="210">
        <v>133001</v>
      </c>
      <c r="G39" s="208"/>
      <c r="H39" s="208"/>
      <c r="I39" s="208">
        <v>55728</v>
      </c>
      <c r="J39" s="208"/>
      <c r="K39" s="208"/>
      <c r="L39" s="208"/>
      <c r="M39" s="208">
        <v>10453</v>
      </c>
      <c r="N39" s="208">
        <v>66820</v>
      </c>
      <c r="O39" s="211"/>
      <c r="P39" s="208"/>
      <c r="Q39" s="208"/>
      <c r="R39" s="391"/>
      <c r="S39" s="206"/>
      <c r="T39" s="206"/>
      <c r="U39" s="206"/>
      <c r="V39" s="206"/>
      <c r="W39" s="206"/>
      <c r="X39" s="206"/>
    </row>
    <row r="40" spans="1:24" s="203" customFormat="1" ht="15" customHeight="1">
      <c r="A40" s="387" t="s">
        <v>483</v>
      </c>
      <c r="B40" s="388" t="s">
        <v>538</v>
      </c>
      <c r="C40" s="389" t="s">
        <v>539</v>
      </c>
      <c r="D40" s="390" t="s">
        <v>922</v>
      </c>
      <c r="E40" s="210"/>
      <c r="F40" s="210">
        <v>99301</v>
      </c>
      <c r="G40" s="207"/>
      <c r="H40" s="207"/>
      <c r="I40" s="207">
        <v>89776</v>
      </c>
      <c r="J40" s="207"/>
      <c r="K40" s="207"/>
      <c r="L40" s="207"/>
      <c r="M40" s="207">
        <v>9525</v>
      </c>
      <c r="N40" s="207"/>
      <c r="O40" s="207"/>
      <c r="P40" s="207"/>
      <c r="Q40" s="207"/>
      <c r="R40" s="391"/>
      <c r="S40" s="206"/>
      <c r="T40" s="206"/>
      <c r="U40" s="206"/>
      <c r="V40" s="206"/>
      <c r="W40" s="206"/>
      <c r="X40" s="206"/>
    </row>
    <row r="41" spans="1:24" s="203" customFormat="1" ht="15" customHeight="1">
      <c r="A41" s="387" t="s">
        <v>483</v>
      </c>
      <c r="B41" s="388" t="s">
        <v>538</v>
      </c>
      <c r="C41" s="389" t="s">
        <v>540</v>
      </c>
      <c r="D41" s="390" t="s">
        <v>922</v>
      </c>
      <c r="E41" s="210"/>
      <c r="F41" s="210">
        <v>22225</v>
      </c>
      <c r="G41" s="208"/>
      <c r="H41" s="208"/>
      <c r="I41" s="208">
        <v>9525</v>
      </c>
      <c r="J41" s="208"/>
      <c r="K41" s="208"/>
      <c r="L41" s="208"/>
      <c r="M41" s="208">
        <v>12700</v>
      </c>
      <c r="N41" s="208"/>
      <c r="O41" s="208"/>
      <c r="P41" s="208"/>
      <c r="Q41" s="208"/>
      <c r="R41" s="391"/>
      <c r="S41" s="206"/>
      <c r="T41" s="206"/>
      <c r="U41" s="206"/>
      <c r="V41" s="206"/>
      <c r="W41" s="206"/>
      <c r="X41" s="206"/>
    </row>
    <row r="42" spans="1:24" s="203" customFormat="1" ht="15" customHeight="1">
      <c r="A42" s="387" t="s">
        <v>483</v>
      </c>
      <c r="B42" s="388" t="s">
        <v>538</v>
      </c>
      <c r="C42" s="389" t="s">
        <v>541</v>
      </c>
      <c r="D42" s="390" t="s">
        <v>922</v>
      </c>
      <c r="E42" s="210"/>
      <c r="F42" s="210">
        <f>SUM(G42:R42)</f>
        <v>0</v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391"/>
      <c r="S42" s="206"/>
      <c r="T42" s="206"/>
      <c r="U42" s="206"/>
      <c r="V42" s="206"/>
      <c r="W42" s="206"/>
      <c r="X42" s="206"/>
    </row>
    <row r="43" spans="1:24" s="203" customFormat="1" ht="15" customHeight="1">
      <c r="A43" s="387" t="s">
        <v>483</v>
      </c>
      <c r="B43" s="388" t="s">
        <v>542</v>
      </c>
      <c r="C43" s="389" t="s">
        <v>543</v>
      </c>
      <c r="D43" s="390" t="s">
        <v>922</v>
      </c>
      <c r="E43" s="210"/>
      <c r="F43" s="210">
        <v>12891</v>
      </c>
      <c r="G43" s="208"/>
      <c r="H43" s="208"/>
      <c r="I43" s="208">
        <v>12891</v>
      </c>
      <c r="J43" s="208"/>
      <c r="K43" s="208"/>
      <c r="L43" s="208"/>
      <c r="M43" s="208"/>
      <c r="N43" s="208"/>
      <c r="O43" s="208"/>
      <c r="P43" s="208"/>
      <c r="Q43" s="208"/>
      <c r="R43" s="391"/>
      <c r="S43" s="206"/>
      <c r="T43" s="206"/>
      <c r="U43" s="206"/>
      <c r="V43" s="206"/>
      <c r="W43" s="206"/>
      <c r="X43" s="206"/>
    </row>
    <row r="44" spans="1:24" s="203" customFormat="1" ht="15.75" customHeight="1">
      <c r="A44" s="387" t="s">
        <v>483</v>
      </c>
      <c r="B44" s="388" t="s">
        <v>542</v>
      </c>
      <c r="C44" s="389" t="s">
        <v>544</v>
      </c>
      <c r="D44" s="390" t="s">
        <v>922</v>
      </c>
      <c r="E44" s="210"/>
      <c r="F44" s="210">
        <v>30921</v>
      </c>
      <c r="G44" s="207">
        <v>1000</v>
      </c>
      <c r="H44" s="207">
        <v>282</v>
      </c>
      <c r="I44" s="207">
        <v>23639</v>
      </c>
      <c r="J44" s="207"/>
      <c r="K44" s="207"/>
      <c r="L44" s="207"/>
      <c r="M44" s="207"/>
      <c r="N44" s="207"/>
      <c r="O44" s="207">
        <v>6000</v>
      </c>
      <c r="P44" s="207"/>
      <c r="Q44" s="207"/>
      <c r="R44" s="391"/>
      <c r="S44" s="206"/>
      <c r="T44" s="206"/>
      <c r="U44" s="206"/>
      <c r="V44" s="206"/>
      <c r="W44" s="206"/>
      <c r="X44" s="206"/>
    </row>
    <row r="45" spans="1:24" s="203" customFormat="1" ht="15" customHeight="1">
      <c r="A45" s="387" t="s">
        <v>483</v>
      </c>
      <c r="B45" s="388" t="s">
        <v>545</v>
      </c>
      <c r="C45" s="389" t="s">
        <v>546</v>
      </c>
      <c r="D45" s="390" t="s">
        <v>922</v>
      </c>
      <c r="E45" s="210"/>
      <c r="F45" s="210">
        <v>184362</v>
      </c>
      <c r="G45" s="208"/>
      <c r="H45" s="208"/>
      <c r="I45" s="208">
        <v>16535</v>
      </c>
      <c r="J45" s="208">
        <v>142382</v>
      </c>
      <c r="K45" s="208"/>
      <c r="L45" s="208"/>
      <c r="M45" s="208">
        <v>3445</v>
      </c>
      <c r="N45" s="208">
        <v>22000</v>
      </c>
      <c r="O45" s="211"/>
      <c r="P45" s="208"/>
      <c r="Q45" s="208"/>
      <c r="R45" s="391"/>
      <c r="S45" s="206"/>
      <c r="T45" s="206"/>
      <c r="U45" s="206"/>
      <c r="V45" s="206"/>
      <c r="W45" s="206"/>
      <c r="X45" s="206"/>
    </row>
    <row r="46" spans="1:24" s="203" customFormat="1" ht="15" customHeight="1">
      <c r="A46" s="387" t="s">
        <v>486</v>
      </c>
      <c r="B46" s="388" t="s">
        <v>547</v>
      </c>
      <c r="C46" s="389" t="s">
        <v>370</v>
      </c>
      <c r="D46" s="390" t="s">
        <v>922</v>
      </c>
      <c r="E46" s="210"/>
      <c r="F46" s="210">
        <f>SUM(G46:R46)</f>
        <v>0</v>
      </c>
      <c r="G46" s="208"/>
      <c r="H46" s="208"/>
      <c r="I46" s="208"/>
      <c r="J46" s="208"/>
      <c r="K46" s="208"/>
      <c r="L46" s="208"/>
      <c r="M46" s="208"/>
      <c r="N46" s="208"/>
      <c r="O46" s="211"/>
      <c r="P46" s="208"/>
      <c r="Q46" s="208"/>
      <c r="R46" s="391"/>
      <c r="S46" s="206"/>
      <c r="T46" s="206"/>
      <c r="U46" s="206"/>
      <c r="V46" s="206"/>
      <c r="W46" s="206"/>
      <c r="X46" s="206"/>
    </row>
    <row r="47" spans="1:24" s="203" customFormat="1" ht="15" customHeight="1">
      <c r="A47" s="387" t="s">
        <v>486</v>
      </c>
      <c r="B47" s="388" t="s">
        <v>548</v>
      </c>
      <c r="C47" s="389" t="s">
        <v>549</v>
      </c>
      <c r="D47" s="390" t="s">
        <v>922</v>
      </c>
      <c r="E47" s="210">
        <v>215</v>
      </c>
      <c r="F47" s="210">
        <v>11129</v>
      </c>
      <c r="G47" s="208">
        <v>5500</v>
      </c>
      <c r="H47" s="208">
        <v>2814</v>
      </c>
      <c r="I47" s="208">
        <v>2815</v>
      </c>
      <c r="J47" s="208"/>
      <c r="K47" s="208"/>
      <c r="L47" s="208"/>
      <c r="M47" s="208"/>
      <c r="N47" s="208"/>
      <c r="O47" s="208"/>
      <c r="P47" s="208"/>
      <c r="Q47" s="208"/>
      <c r="R47" s="391"/>
      <c r="S47" s="206"/>
      <c r="T47" s="206"/>
      <c r="U47" s="206"/>
      <c r="V47" s="206"/>
      <c r="W47" s="206"/>
      <c r="X47" s="206"/>
    </row>
    <row r="48" spans="1:24" s="203" customFormat="1" ht="15" customHeight="1">
      <c r="A48" s="387" t="s">
        <v>486</v>
      </c>
      <c r="B48" s="388" t="s">
        <v>550</v>
      </c>
      <c r="C48" s="389" t="s">
        <v>551</v>
      </c>
      <c r="D48" s="390" t="s">
        <v>922</v>
      </c>
      <c r="E48" s="210"/>
      <c r="F48" s="210">
        <v>1651</v>
      </c>
      <c r="G48" s="208"/>
      <c r="H48" s="208"/>
      <c r="I48" s="208">
        <v>1651</v>
      </c>
      <c r="J48" s="208"/>
      <c r="K48" s="208"/>
      <c r="L48" s="208"/>
      <c r="M48" s="208"/>
      <c r="N48" s="208"/>
      <c r="O48" s="211"/>
      <c r="P48" s="208"/>
      <c r="Q48" s="208"/>
      <c r="R48" s="391"/>
      <c r="S48" s="206"/>
      <c r="T48" s="206"/>
      <c r="U48" s="206"/>
      <c r="V48" s="206"/>
      <c r="W48" s="206"/>
      <c r="X48" s="206"/>
    </row>
    <row r="49" spans="1:24" s="203" customFormat="1" ht="15" customHeight="1">
      <c r="A49" s="387" t="s">
        <v>483</v>
      </c>
      <c r="B49" s="388" t="s">
        <v>552</v>
      </c>
      <c r="C49" s="389" t="s">
        <v>553</v>
      </c>
      <c r="D49" s="390" t="s">
        <v>922</v>
      </c>
      <c r="E49" s="210"/>
      <c r="F49" s="210">
        <v>115170</v>
      </c>
      <c r="G49" s="208"/>
      <c r="H49" s="208"/>
      <c r="I49" s="208">
        <v>1425</v>
      </c>
      <c r="J49" s="208">
        <v>113745</v>
      </c>
      <c r="K49" s="208"/>
      <c r="L49" s="208"/>
      <c r="M49" s="208"/>
      <c r="N49" s="208"/>
      <c r="O49" s="208"/>
      <c r="P49" s="208"/>
      <c r="Q49" s="208"/>
      <c r="R49" s="391"/>
      <c r="S49" s="206"/>
      <c r="T49" s="206"/>
      <c r="U49" s="206"/>
      <c r="V49" s="206"/>
      <c r="W49" s="206"/>
      <c r="X49" s="206"/>
    </row>
    <row r="50" spans="1:24" s="203" customFormat="1" ht="15" customHeight="1">
      <c r="A50" s="387" t="s">
        <v>486</v>
      </c>
      <c r="B50" s="388" t="s">
        <v>554</v>
      </c>
      <c r="C50" s="389" t="s">
        <v>555</v>
      </c>
      <c r="D50" s="390" t="s">
        <v>922</v>
      </c>
      <c r="E50" s="210"/>
      <c r="F50" s="210">
        <v>1800</v>
      </c>
      <c r="G50" s="207"/>
      <c r="H50" s="207"/>
      <c r="I50" s="207">
        <v>1800</v>
      </c>
      <c r="J50" s="207"/>
      <c r="K50" s="210"/>
      <c r="L50" s="210"/>
      <c r="M50" s="212"/>
      <c r="N50" s="207"/>
      <c r="O50" s="207"/>
      <c r="P50" s="207"/>
      <c r="Q50" s="207"/>
      <c r="R50" s="391"/>
      <c r="S50" s="206"/>
      <c r="T50" s="206"/>
      <c r="U50" s="206"/>
      <c r="V50" s="206"/>
      <c r="W50" s="206"/>
      <c r="X50" s="206"/>
    </row>
    <row r="51" spans="1:24" s="203" customFormat="1" ht="15" customHeight="1">
      <c r="A51" s="387" t="s">
        <v>486</v>
      </c>
      <c r="B51" s="397" t="s">
        <v>556</v>
      </c>
      <c r="C51" s="398" t="s">
        <v>557</v>
      </c>
      <c r="D51" s="390" t="s">
        <v>922</v>
      </c>
      <c r="E51" s="210"/>
      <c r="F51" s="210">
        <v>25825</v>
      </c>
      <c r="G51" s="208">
        <v>3360</v>
      </c>
      <c r="H51" s="208">
        <v>907</v>
      </c>
      <c r="I51" s="208">
        <v>21558</v>
      </c>
      <c r="J51" s="208"/>
      <c r="K51" s="208"/>
      <c r="L51" s="208"/>
      <c r="M51" s="208"/>
      <c r="N51" s="208"/>
      <c r="O51" s="208"/>
      <c r="P51" s="208"/>
      <c r="Q51" s="208"/>
      <c r="R51" s="391"/>
      <c r="S51" s="206"/>
      <c r="T51" s="206"/>
      <c r="U51" s="206"/>
      <c r="V51" s="206"/>
      <c r="W51" s="206"/>
      <c r="X51" s="206"/>
    </row>
    <row r="52" spans="1:18" s="206" customFormat="1" ht="15" customHeight="1">
      <c r="A52" s="387" t="s">
        <v>486</v>
      </c>
      <c r="B52" s="388" t="s">
        <v>558</v>
      </c>
      <c r="C52" s="389" t="s">
        <v>559</v>
      </c>
      <c r="D52" s="390" t="s">
        <v>922</v>
      </c>
      <c r="E52" s="210">
        <v>24720</v>
      </c>
      <c r="F52" s="210">
        <v>248778</v>
      </c>
      <c r="G52" s="207"/>
      <c r="H52" s="207"/>
      <c r="I52" s="207"/>
      <c r="J52" s="207">
        <v>200930</v>
      </c>
      <c r="K52" s="207"/>
      <c r="L52" s="207"/>
      <c r="M52" s="207"/>
      <c r="N52" s="207"/>
      <c r="O52" s="207">
        <v>24128</v>
      </c>
      <c r="P52" s="207"/>
      <c r="Q52" s="207">
        <v>23720</v>
      </c>
      <c r="R52" s="391"/>
    </row>
    <row r="53" spans="1:24" s="203" customFormat="1" ht="15" customHeight="1">
      <c r="A53" s="387" t="s">
        <v>483</v>
      </c>
      <c r="B53" s="388" t="s">
        <v>560</v>
      </c>
      <c r="C53" s="389" t="s">
        <v>561</v>
      </c>
      <c r="D53" s="390" t="s">
        <v>922</v>
      </c>
      <c r="E53" s="210"/>
      <c r="F53" s="210">
        <v>2400</v>
      </c>
      <c r="G53" s="208"/>
      <c r="H53" s="208"/>
      <c r="I53" s="208"/>
      <c r="J53" s="208">
        <v>2400</v>
      </c>
      <c r="K53" s="208"/>
      <c r="L53" s="208"/>
      <c r="M53" s="208"/>
      <c r="N53" s="208"/>
      <c r="O53" s="208"/>
      <c r="P53" s="208"/>
      <c r="Q53" s="208"/>
      <c r="R53" s="391"/>
      <c r="S53" s="206"/>
      <c r="T53" s="206"/>
      <c r="U53" s="206"/>
      <c r="V53" s="206"/>
      <c r="W53" s="206"/>
      <c r="X53" s="206"/>
    </row>
    <row r="54" spans="1:24" s="203" customFormat="1" ht="16.5" customHeight="1">
      <c r="A54" s="387" t="s">
        <v>486</v>
      </c>
      <c r="B54" s="388" t="s">
        <v>562</v>
      </c>
      <c r="C54" s="395" t="s">
        <v>345</v>
      </c>
      <c r="D54" s="390" t="s">
        <v>922</v>
      </c>
      <c r="E54" s="210">
        <v>1815</v>
      </c>
      <c r="F54" s="210">
        <v>20298</v>
      </c>
      <c r="G54" s="208">
        <v>3895</v>
      </c>
      <c r="H54" s="208">
        <v>1993</v>
      </c>
      <c r="I54" s="208">
        <v>5310</v>
      </c>
      <c r="J54" s="208">
        <v>5100</v>
      </c>
      <c r="K54" s="208">
        <v>4000</v>
      </c>
      <c r="L54" s="208"/>
      <c r="M54" s="208"/>
      <c r="N54" s="208"/>
      <c r="O54" s="208"/>
      <c r="P54" s="208"/>
      <c r="Q54" s="208"/>
      <c r="R54" s="391"/>
      <c r="S54" s="206"/>
      <c r="T54" s="206"/>
      <c r="U54" s="206"/>
      <c r="V54" s="206"/>
      <c r="W54" s="206"/>
      <c r="X54" s="206"/>
    </row>
    <row r="55" spans="1:24" s="203" customFormat="1" ht="15" customHeight="1">
      <c r="A55" s="387" t="s">
        <v>486</v>
      </c>
      <c r="B55" s="388" t="s">
        <v>563</v>
      </c>
      <c r="C55" s="389" t="s">
        <v>564</v>
      </c>
      <c r="D55" s="390" t="s">
        <v>922</v>
      </c>
      <c r="E55" s="210"/>
      <c r="F55" s="210">
        <v>27000</v>
      </c>
      <c r="G55" s="208">
        <v>9000</v>
      </c>
      <c r="H55" s="208">
        <v>5000</v>
      </c>
      <c r="I55" s="208">
        <v>13000</v>
      </c>
      <c r="J55" s="208"/>
      <c r="K55" s="208"/>
      <c r="L55" s="208"/>
      <c r="M55" s="208"/>
      <c r="N55" s="208"/>
      <c r="O55" s="208"/>
      <c r="P55" s="208"/>
      <c r="Q55" s="208"/>
      <c r="R55" s="391"/>
      <c r="S55" s="206"/>
      <c r="T55" s="206"/>
      <c r="U55" s="206"/>
      <c r="V55" s="206"/>
      <c r="W55" s="206"/>
      <c r="X55" s="206"/>
    </row>
    <row r="56" spans="1:24" s="203" customFormat="1" ht="15" customHeight="1">
      <c r="A56" s="387" t="s">
        <v>486</v>
      </c>
      <c r="B56" s="388" t="s">
        <v>563</v>
      </c>
      <c r="C56" s="389" t="s">
        <v>565</v>
      </c>
      <c r="D56" s="390" t="s">
        <v>922</v>
      </c>
      <c r="E56" s="210"/>
      <c r="F56" s="210">
        <f>SUM(G56:R56)</f>
        <v>0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391"/>
      <c r="S56" s="206"/>
      <c r="T56" s="206"/>
      <c r="U56" s="206"/>
      <c r="V56" s="206"/>
      <c r="W56" s="206"/>
      <c r="X56" s="206"/>
    </row>
    <row r="57" spans="1:24" s="203" customFormat="1" ht="15" customHeight="1">
      <c r="A57" s="387" t="s">
        <v>486</v>
      </c>
      <c r="B57" s="388" t="s">
        <v>563</v>
      </c>
      <c r="C57" s="389" t="s">
        <v>566</v>
      </c>
      <c r="D57" s="390" t="s">
        <v>922</v>
      </c>
      <c r="E57" s="210"/>
      <c r="F57" s="210">
        <f>SUM(G57:R57)</f>
        <v>0</v>
      </c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391"/>
      <c r="S57" s="206"/>
      <c r="T57" s="206"/>
      <c r="U57" s="206"/>
      <c r="V57" s="206"/>
      <c r="W57" s="206"/>
      <c r="X57" s="206"/>
    </row>
    <row r="58" spans="1:24" s="203" customFormat="1" ht="15" customHeight="1">
      <c r="A58" s="387" t="s">
        <v>486</v>
      </c>
      <c r="B58" s="388" t="s">
        <v>567</v>
      </c>
      <c r="C58" s="389" t="s">
        <v>568</v>
      </c>
      <c r="D58" s="390" t="s">
        <v>922</v>
      </c>
      <c r="E58" s="210"/>
      <c r="F58" s="210">
        <v>2500</v>
      </c>
      <c r="G58" s="208"/>
      <c r="H58" s="208"/>
      <c r="I58" s="208">
        <v>2500</v>
      </c>
      <c r="J58" s="208"/>
      <c r="K58" s="208"/>
      <c r="L58" s="208"/>
      <c r="M58" s="208"/>
      <c r="N58" s="208"/>
      <c r="O58" s="211"/>
      <c r="P58" s="208"/>
      <c r="Q58" s="208"/>
      <c r="R58" s="391"/>
      <c r="S58" s="206"/>
      <c r="T58" s="206"/>
      <c r="U58" s="206"/>
      <c r="V58" s="206"/>
      <c r="W58" s="206"/>
      <c r="X58" s="206"/>
    </row>
    <row r="59" spans="1:29" s="203" customFormat="1" ht="15" customHeight="1">
      <c r="A59" s="387" t="s">
        <v>486</v>
      </c>
      <c r="B59" s="388" t="s">
        <v>569</v>
      </c>
      <c r="C59" s="389" t="s">
        <v>570</v>
      </c>
      <c r="D59" s="390" t="s">
        <v>922</v>
      </c>
      <c r="E59" s="210"/>
      <c r="F59" s="210">
        <f>SUM(G59:R59)</f>
        <v>0</v>
      </c>
      <c r="G59" s="208"/>
      <c r="H59" s="208"/>
      <c r="I59" s="208"/>
      <c r="J59" s="208"/>
      <c r="K59" s="208"/>
      <c r="L59" s="208"/>
      <c r="M59" s="208"/>
      <c r="N59" s="208"/>
      <c r="O59" s="211"/>
      <c r="P59" s="208"/>
      <c r="Q59" s="208"/>
      <c r="R59" s="391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</row>
    <row r="60" spans="1:24" s="203" customFormat="1" ht="15" customHeight="1">
      <c r="A60" s="387" t="s">
        <v>486</v>
      </c>
      <c r="B60" s="388" t="s">
        <v>571</v>
      </c>
      <c r="C60" s="389" t="s">
        <v>572</v>
      </c>
      <c r="D60" s="390" t="s">
        <v>922</v>
      </c>
      <c r="E60" s="210"/>
      <c r="F60" s="210">
        <v>1500</v>
      </c>
      <c r="G60" s="208"/>
      <c r="H60" s="208"/>
      <c r="I60" s="208"/>
      <c r="J60" s="208"/>
      <c r="K60" s="208">
        <v>1500</v>
      </c>
      <c r="L60" s="208"/>
      <c r="M60" s="208"/>
      <c r="N60" s="208"/>
      <c r="O60" s="208"/>
      <c r="P60" s="208"/>
      <c r="Q60" s="208"/>
      <c r="R60" s="391"/>
      <c r="S60" s="206"/>
      <c r="T60" s="206"/>
      <c r="U60" s="206"/>
      <c r="V60" s="206"/>
      <c r="W60" s="206"/>
      <c r="X60" s="206"/>
    </row>
    <row r="61" spans="1:24" s="203" customFormat="1" ht="15" customHeight="1" thickBot="1">
      <c r="A61" s="447" t="s">
        <v>486</v>
      </c>
      <c r="B61" s="448" t="s">
        <v>571</v>
      </c>
      <c r="C61" s="449" t="s">
        <v>572</v>
      </c>
      <c r="D61" s="450" t="s">
        <v>922</v>
      </c>
      <c r="E61" s="451"/>
      <c r="F61" s="451">
        <f aca="true" t="shared" si="0" ref="F61:F67">SUM(G61:R61)</f>
        <v>0</v>
      </c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452"/>
      <c r="S61" s="206"/>
      <c r="T61" s="206"/>
      <c r="U61" s="206"/>
      <c r="V61" s="206"/>
      <c r="W61" s="206"/>
      <c r="X61" s="206"/>
    </row>
    <row r="62" spans="1:24" s="203" customFormat="1" ht="15" customHeight="1">
      <c r="A62" s="596" t="s">
        <v>486</v>
      </c>
      <c r="B62" s="597" t="s">
        <v>573</v>
      </c>
      <c r="C62" s="598" t="s">
        <v>574</v>
      </c>
      <c r="D62" s="599" t="s">
        <v>922</v>
      </c>
      <c r="E62" s="600"/>
      <c r="F62" s="600">
        <f t="shared" si="0"/>
        <v>0</v>
      </c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01"/>
      <c r="S62" s="206"/>
      <c r="T62" s="206"/>
      <c r="U62" s="206"/>
      <c r="V62" s="206"/>
      <c r="W62" s="206"/>
      <c r="X62" s="206"/>
    </row>
    <row r="63" spans="1:24" s="203" customFormat="1" ht="15" customHeight="1">
      <c r="A63" s="387" t="s">
        <v>483</v>
      </c>
      <c r="B63" s="388" t="s">
        <v>575</v>
      </c>
      <c r="C63" s="389" t="s">
        <v>576</v>
      </c>
      <c r="D63" s="390" t="s">
        <v>922</v>
      </c>
      <c r="E63" s="210"/>
      <c r="F63" s="210">
        <f t="shared" si="0"/>
        <v>0</v>
      </c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391"/>
      <c r="S63" s="206"/>
      <c r="T63" s="206"/>
      <c r="U63" s="206"/>
      <c r="V63" s="206"/>
      <c r="W63" s="206"/>
      <c r="X63" s="206"/>
    </row>
    <row r="64" spans="1:24" s="203" customFormat="1" ht="15" customHeight="1">
      <c r="A64" s="387" t="s">
        <v>483</v>
      </c>
      <c r="B64" s="388" t="s">
        <v>577</v>
      </c>
      <c r="C64" s="389" t="s">
        <v>578</v>
      </c>
      <c r="D64" s="390" t="s">
        <v>922</v>
      </c>
      <c r="E64" s="210"/>
      <c r="F64" s="210">
        <f t="shared" si="0"/>
        <v>0</v>
      </c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391"/>
      <c r="S64" s="206"/>
      <c r="T64" s="206"/>
      <c r="U64" s="206"/>
      <c r="V64" s="206"/>
      <c r="W64" s="206"/>
      <c r="X64" s="206"/>
    </row>
    <row r="65" spans="1:24" s="203" customFormat="1" ht="15" customHeight="1">
      <c r="A65" s="593" t="s">
        <v>483</v>
      </c>
      <c r="B65" s="594" t="s">
        <v>577</v>
      </c>
      <c r="C65" s="403" t="s">
        <v>578</v>
      </c>
      <c r="D65" s="404" t="s">
        <v>922</v>
      </c>
      <c r="E65" s="204"/>
      <c r="F65" s="204">
        <f t="shared" si="0"/>
        <v>0</v>
      </c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405"/>
      <c r="S65" s="206"/>
      <c r="T65" s="206"/>
      <c r="U65" s="206"/>
      <c r="V65" s="206"/>
      <c r="W65" s="206"/>
      <c r="X65" s="206"/>
    </row>
    <row r="66" spans="1:18" s="206" customFormat="1" ht="15" customHeight="1">
      <c r="A66" s="387" t="s">
        <v>483</v>
      </c>
      <c r="B66" s="388" t="s">
        <v>577</v>
      </c>
      <c r="C66" s="389" t="s">
        <v>579</v>
      </c>
      <c r="D66" s="390" t="s">
        <v>922</v>
      </c>
      <c r="E66" s="210"/>
      <c r="F66" s="210">
        <f t="shared" si="0"/>
        <v>0</v>
      </c>
      <c r="G66" s="208"/>
      <c r="H66" s="208"/>
      <c r="I66" s="208"/>
      <c r="J66" s="208"/>
      <c r="K66" s="208"/>
      <c r="L66" s="208"/>
      <c r="M66" s="208"/>
      <c r="N66" s="208"/>
      <c r="O66" s="211"/>
      <c r="P66" s="208"/>
      <c r="Q66" s="208"/>
      <c r="R66" s="391"/>
    </row>
    <row r="67" spans="1:24" s="203" customFormat="1" ht="15" customHeight="1">
      <c r="A67" s="387" t="s">
        <v>483</v>
      </c>
      <c r="B67" s="388" t="s">
        <v>580</v>
      </c>
      <c r="C67" s="389" t="s">
        <v>581</v>
      </c>
      <c r="D67" s="390" t="s">
        <v>922</v>
      </c>
      <c r="E67" s="210">
        <v>0</v>
      </c>
      <c r="F67" s="210">
        <f t="shared" si="0"/>
        <v>0</v>
      </c>
      <c r="G67" s="208"/>
      <c r="H67" s="208"/>
      <c r="I67" s="208"/>
      <c r="J67" s="208"/>
      <c r="K67" s="208"/>
      <c r="L67" s="208"/>
      <c r="M67" s="208"/>
      <c r="N67" s="208"/>
      <c r="O67" s="211"/>
      <c r="P67" s="208"/>
      <c r="Q67" s="208"/>
      <c r="R67" s="391"/>
      <c r="S67" s="206"/>
      <c r="T67" s="206"/>
      <c r="U67" s="206"/>
      <c r="V67" s="206"/>
      <c r="W67" s="206"/>
      <c r="X67" s="206"/>
    </row>
    <row r="68" spans="1:24" s="203" customFormat="1" ht="15" customHeight="1">
      <c r="A68" s="387" t="s">
        <v>483</v>
      </c>
      <c r="B68" s="388" t="s">
        <v>582</v>
      </c>
      <c r="C68" s="389" t="s">
        <v>583</v>
      </c>
      <c r="D68" s="390" t="s">
        <v>922</v>
      </c>
      <c r="E68" s="210">
        <v>29000</v>
      </c>
      <c r="F68" s="210">
        <v>55992</v>
      </c>
      <c r="G68" s="207"/>
      <c r="H68" s="207"/>
      <c r="I68" s="207">
        <v>55992</v>
      </c>
      <c r="J68" s="207"/>
      <c r="K68" s="207"/>
      <c r="L68" s="207"/>
      <c r="M68" s="207"/>
      <c r="N68" s="207"/>
      <c r="O68" s="207"/>
      <c r="P68" s="207"/>
      <c r="Q68" s="207"/>
      <c r="R68" s="391"/>
      <c r="S68" s="206"/>
      <c r="T68" s="206"/>
      <c r="U68" s="206"/>
      <c r="V68" s="206"/>
      <c r="W68" s="206"/>
      <c r="X68" s="206"/>
    </row>
    <row r="69" spans="1:24" s="203" customFormat="1" ht="15" customHeight="1">
      <c r="A69" s="387" t="s">
        <v>483</v>
      </c>
      <c r="B69" s="388" t="s">
        <v>584</v>
      </c>
      <c r="C69" s="389" t="s">
        <v>585</v>
      </c>
      <c r="D69" s="390" t="s">
        <v>922</v>
      </c>
      <c r="E69" s="210"/>
      <c r="F69" s="210">
        <f>SUM(G69:R69)</f>
        <v>0</v>
      </c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391"/>
      <c r="S69" s="206"/>
      <c r="T69" s="206"/>
      <c r="U69" s="206"/>
      <c r="V69" s="206"/>
      <c r="W69" s="206"/>
      <c r="X69" s="206"/>
    </row>
    <row r="70" spans="1:24" s="203" customFormat="1" ht="15" customHeight="1">
      <c r="A70" s="387" t="s">
        <v>486</v>
      </c>
      <c r="B70" s="388" t="s">
        <v>584</v>
      </c>
      <c r="C70" s="389" t="s">
        <v>585</v>
      </c>
      <c r="D70" s="390" t="s">
        <v>922</v>
      </c>
      <c r="E70" s="210">
        <v>0</v>
      </c>
      <c r="F70" s="210">
        <f>SUM(G70:R70)</f>
        <v>0</v>
      </c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391"/>
      <c r="S70" s="206"/>
      <c r="T70" s="206"/>
      <c r="U70" s="206"/>
      <c r="V70" s="206"/>
      <c r="W70" s="206"/>
      <c r="X70" s="206"/>
    </row>
    <row r="71" spans="1:24" s="203" customFormat="1" ht="15" customHeight="1">
      <c r="A71" s="387" t="s">
        <v>486</v>
      </c>
      <c r="B71" s="388" t="s">
        <v>584</v>
      </c>
      <c r="C71" s="389" t="s">
        <v>585</v>
      </c>
      <c r="D71" s="390" t="s">
        <v>922</v>
      </c>
      <c r="E71" s="210"/>
      <c r="F71" s="210">
        <f>SUM(G71:R71)</f>
        <v>0</v>
      </c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391"/>
      <c r="S71" s="206"/>
      <c r="T71" s="206"/>
      <c r="U71" s="206"/>
      <c r="V71" s="206"/>
      <c r="W71" s="206"/>
      <c r="X71" s="206"/>
    </row>
    <row r="72" spans="1:24" s="203" customFormat="1" ht="15" customHeight="1">
      <c r="A72" s="387" t="s">
        <v>483</v>
      </c>
      <c r="B72" s="388" t="s">
        <v>586</v>
      </c>
      <c r="C72" s="389" t="s">
        <v>587</v>
      </c>
      <c r="D72" s="390" t="s">
        <v>922</v>
      </c>
      <c r="E72" s="210"/>
      <c r="F72" s="210">
        <v>39974</v>
      </c>
      <c r="G72" s="208"/>
      <c r="H72" s="208"/>
      <c r="I72" s="208"/>
      <c r="J72" s="208"/>
      <c r="K72" s="208">
        <v>39974</v>
      </c>
      <c r="L72" s="208"/>
      <c r="M72" s="208"/>
      <c r="N72" s="208"/>
      <c r="O72" s="208"/>
      <c r="P72" s="208"/>
      <c r="Q72" s="208"/>
      <c r="R72" s="391"/>
      <c r="S72" s="206"/>
      <c r="T72" s="206"/>
      <c r="U72" s="206"/>
      <c r="V72" s="206"/>
      <c r="W72" s="206"/>
      <c r="X72" s="206"/>
    </row>
    <row r="73" spans="1:24" s="203" customFormat="1" ht="15" customHeight="1">
      <c r="A73" s="387" t="s">
        <v>486</v>
      </c>
      <c r="B73" s="388" t="s">
        <v>586</v>
      </c>
      <c r="C73" s="389" t="s">
        <v>587</v>
      </c>
      <c r="D73" s="390" t="s">
        <v>922</v>
      </c>
      <c r="E73" s="210"/>
      <c r="F73" s="210">
        <f>SUM(G73:R73)</f>
        <v>0</v>
      </c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391"/>
      <c r="S73" s="206"/>
      <c r="T73" s="206"/>
      <c r="U73" s="206"/>
      <c r="V73" s="206"/>
      <c r="W73" s="206"/>
      <c r="X73" s="206"/>
    </row>
    <row r="74" spans="1:24" s="203" customFormat="1" ht="15" customHeight="1">
      <c r="A74" s="387" t="s">
        <v>486</v>
      </c>
      <c r="B74" s="388" t="s">
        <v>586</v>
      </c>
      <c r="C74" s="389" t="s">
        <v>587</v>
      </c>
      <c r="D74" s="390" t="s">
        <v>922</v>
      </c>
      <c r="E74" s="210"/>
      <c r="F74" s="210">
        <f>SUM(G74:R74)</f>
        <v>0</v>
      </c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391"/>
      <c r="S74" s="206"/>
      <c r="T74" s="206"/>
      <c r="U74" s="206"/>
      <c r="V74" s="206"/>
      <c r="W74" s="206"/>
      <c r="X74" s="206"/>
    </row>
    <row r="75" spans="1:24" s="203" customFormat="1" ht="15" customHeight="1">
      <c r="A75" s="387" t="s">
        <v>483</v>
      </c>
      <c r="B75" s="388" t="s">
        <v>586</v>
      </c>
      <c r="C75" s="389" t="s">
        <v>587</v>
      </c>
      <c r="D75" s="390" t="s">
        <v>922</v>
      </c>
      <c r="E75" s="210"/>
      <c r="F75" s="210">
        <f>SUM(G75:R75)</f>
        <v>0</v>
      </c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391"/>
      <c r="S75" s="206"/>
      <c r="T75" s="206"/>
      <c r="U75" s="206"/>
      <c r="V75" s="206"/>
      <c r="W75" s="206"/>
      <c r="X75" s="206"/>
    </row>
    <row r="76" spans="1:24" s="203" customFormat="1" ht="15" customHeight="1">
      <c r="A76" s="387" t="s">
        <v>478</v>
      </c>
      <c r="B76" s="388" t="s">
        <v>588</v>
      </c>
      <c r="C76" s="389" t="s">
        <v>589</v>
      </c>
      <c r="D76" s="390" t="s">
        <v>922</v>
      </c>
      <c r="E76" s="210">
        <v>709262</v>
      </c>
      <c r="F76" s="210">
        <v>25339</v>
      </c>
      <c r="G76" s="208"/>
      <c r="H76" s="208"/>
      <c r="I76" s="208">
        <v>25339</v>
      </c>
      <c r="J76" s="208"/>
      <c r="K76" s="208"/>
      <c r="L76" s="208"/>
      <c r="M76" s="208"/>
      <c r="N76" s="208"/>
      <c r="O76" s="208"/>
      <c r="P76" s="208"/>
      <c r="Q76" s="208"/>
      <c r="R76" s="391"/>
      <c r="S76" s="206"/>
      <c r="T76" s="206"/>
      <c r="U76" s="206"/>
      <c r="V76" s="206"/>
      <c r="W76" s="206"/>
      <c r="X76" s="206"/>
    </row>
    <row r="77" spans="1:24" s="203" customFormat="1" ht="15" customHeight="1">
      <c r="A77" s="387" t="s">
        <v>478</v>
      </c>
      <c r="B77" s="388" t="s">
        <v>590</v>
      </c>
      <c r="C77" s="389" t="s">
        <v>591</v>
      </c>
      <c r="D77" s="390" t="s">
        <v>922</v>
      </c>
      <c r="E77" s="210"/>
      <c r="F77" s="210">
        <v>15000</v>
      </c>
      <c r="G77" s="208"/>
      <c r="H77" s="208"/>
      <c r="I77" s="208"/>
      <c r="J77" s="208"/>
      <c r="K77" s="208"/>
      <c r="L77" s="208">
        <v>15000</v>
      </c>
      <c r="M77" s="208"/>
      <c r="N77" s="208"/>
      <c r="O77" s="208"/>
      <c r="P77" s="208"/>
      <c r="Q77" s="208"/>
      <c r="R77" s="391"/>
      <c r="S77" s="206"/>
      <c r="T77" s="206"/>
      <c r="U77" s="206"/>
      <c r="V77" s="206"/>
      <c r="W77" s="206"/>
      <c r="X77" s="206"/>
    </row>
    <row r="78" spans="1:24" s="203" customFormat="1" ht="15" customHeight="1">
      <c r="A78" s="387" t="s">
        <v>478</v>
      </c>
      <c r="B78" s="388" t="s">
        <v>590</v>
      </c>
      <c r="C78" s="389" t="s">
        <v>679</v>
      </c>
      <c r="D78" s="390" t="s">
        <v>922</v>
      </c>
      <c r="E78" s="210"/>
      <c r="F78" s="210">
        <v>425917</v>
      </c>
      <c r="G78" s="208"/>
      <c r="H78" s="208"/>
      <c r="I78" s="208"/>
      <c r="J78" s="208"/>
      <c r="K78" s="208"/>
      <c r="L78" s="208">
        <v>178800</v>
      </c>
      <c r="M78" s="208"/>
      <c r="N78" s="208"/>
      <c r="O78" s="208"/>
      <c r="P78" s="208">
        <v>247117</v>
      </c>
      <c r="Q78" s="208"/>
      <c r="R78" s="391"/>
      <c r="S78" s="206"/>
      <c r="T78" s="206"/>
      <c r="U78" s="206"/>
      <c r="V78" s="206"/>
      <c r="W78" s="206"/>
      <c r="X78" s="206"/>
    </row>
    <row r="79" spans="1:24" ht="15" customHeight="1">
      <c r="A79" s="393"/>
      <c r="B79" s="800" t="s">
        <v>437</v>
      </c>
      <c r="C79" s="800"/>
      <c r="D79" s="399" t="s">
        <v>4</v>
      </c>
      <c r="E79" s="213">
        <f aca="true" t="shared" si="1" ref="E79:R79">SUM(E9:E78)</f>
        <v>6924047</v>
      </c>
      <c r="F79" s="213">
        <f t="shared" si="1"/>
        <v>6924047</v>
      </c>
      <c r="G79" s="213">
        <f t="shared" si="1"/>
        <v>221020</v>
      </c>
      <c r="H79" s="213">
        <f t="shared" si="1"/>
        <v>50693</v>
      </c>
      <c r="I79" s="213">
        <f t="shared" si="1"/>
        <v>974880</v>
      </c>
      <c r="J79" s="213">
        <f t="shared" si="1"/>
        <v>873528</v>
      </c>
      <c r="K79" s="213">
        <f t="shared" si="1"/>
        <v>45474</v>
      </c>
      <c r="L79" s="213">
        <f t="shared" si="1"/>
        <v>193800</v>
      </c>
      <c r="M79" s="213">
        <f t="shared" si="1"/>
        <v>234263</v>
      </c>
      <c r="N79" s="213">
        <f t="shared" si="1"/>
        <v>2192246</v>
      </c>
      <c r="O79" s="213">
        <f t="shared" si="1"/>
        <v>193590</v>
      </c>
      <c r="P79" s="213">
        <f t="shared" si="1"/>
        <v>247117</v>
      </c>
      <c r="Q79" s="213">
        <f t="shared" si="1"/>
        <v>41220</v>
      </c>
      <c r="R79" s="214">
        <f t="shared" si="1"/>
        <v>1656216</v>
      </c>
      <c r="S79" s="209"/>
      <c r="T79" s="209"/>
      <c r="U79" s="209"/>
      <c r="V79" s="209"/>
      <c r="W79" s="209"/>
      <c r="X79" s="209"/>
    </row>
    <row r="80" spans="1:24" ht="12.75">
      <c r="A80" s="393"/>
      <c r="B80" s="382"/>
      <c r="C80" s="382"/>
      <c r="D80" s="400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4"/>
      <c r="S80" s="209"/>
      <c r="T80" s="209"/>
      <c r="U80" s="209"/>
      <c r="V80" s="209"/>
      <c r="W80" s="209"/>
      <c r="X80" s="209"/>
    </row>
    <row r="81" spans="1:24" ht="12.75">
      <c r="A81" s="393"/>
      <c r="B81" s="799" t="s">
        <v>680</v>
      </c>
      <c r="C81" s="799"/>
      <c r="D81" s="400" t="s">
        <v>4</v>
      </c>
      <c r="E81" s="215">
        <f>SUM(E11+E13+E14+E22+E23+E24+E25+E26+E27+E28+E29+E30+E31+E33+E34+E35+E36+E38+E39+E40+E41+E42+E43+E44+E45+E49+E53+E63+E64+E65+E66+E67+E68+E69+E72+E75)</f>
        <v>4732402</v>
      </c>
      <c r="F81" s="215">
        <f>SUM(F11+F13+F14+F22+F23+F24+F25+F26+F27+F28+F29+F30+F31+F33+F34+F35+F36+F38+F39+F40+F41+F42+F43+F44+F45+F49+F53+F63+F64+F65+F66+F67+F68+F69+F72+F75)</f>
        <v>3877540</v>
      </c>
      <c r="G81" s="215">
        <f>SUM(G11+G13+G14+G22+G23+G24+G25+G26+G27+G28+G29+G30+G31+G33+G34+G35+G36+G38+G39+G40+G41+G42+G43+G44+G45+G49+G53+G63+G64+G65+G66+G67+G68+G69+G72+G75)</f>
        <v>136525</v>
      </c>
      <c r="H81" s="215">
        <f aca="true" t="shared" si="2" ref="H81:Q81">SUM(H11+H13+H14+H22+H23+H24+H25+H26+H27+H28+H29+H30+H31+H33+H34+H35+H36+H38+H39+H40+H41+H42+H43+H44+H45+H49+H53+H63+H64+H65+H66+H67+H68+H69+H72+H75)</f>
        <v>18955</v>
      </c>
      <c r="I81" s="215">
        <f t="shared" si="2"/>
        <v>861347</v>
      </c>
      <c r="J81" s="215">
        <f t="shared" si="2"/>
        <v>260527</v>
      </c>
      <c r="K81" s="215">
        <f t="shared" si="2"/>
        <v>39974</v>
      </c>
      <c r="L81" s="215">
        <f t="shared" si="2"/>
        <v>0</v>
      </c>
      <c r="M81" s="215">
        <f t="shared" si="2"/>
        <v>233247</v>
      </c>
      <c r="N81" s="215">
        <f t="shared" si="2"/>
        <v>2151003</v>
      </c>
      <c r="O81" s="215">
        <f t="shared" si="2"/>
        <v>169462</v>
      </c>
      <c r="P81" s="215">
        <f t="shared" si="2"/>
        <v>0</v>
      </c>
      <c r="Q81" s="215">
        <f t="shared" si="2"/>
        <v>6500</v>
      </c>
      <c r="R81" s="216">
        <f>SUM(R11+R13+R14+R22+R23+R24+R25+R26+R27+R28+R29+R30+R31+R33+R34+R35+R36+R38+R39+R40+R41+R42+R43+R44+R45+R49+R53+R63+R64+R65+R66+R67+R68+R69+R72+R75)</f>
        <v>0</v>
      </c>
      <c r="S81" s="209"/>
      <c r="T81" s="209"/>
      <c r="U81" s="209"/>
      <c r="V81" s="209"/>
      <c r="W81" s="209"/>
      <c r="X81" s="209"/>
    </row>
    <row r="82" spans="1:24" ht="12.75">
      <c r="A82" s="393"/>
      <c r="B82" s="401"/>
      <c r="C82" s="401"/>
      <c r="D82" s="400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6"/>
      <c r="S82" s="209"/>
      <c r="T82" s="209"/>
      <c r="U82" s="209"/>
      <c r="V82" s="209"/>
      <c r="W82" s="209"/>
      <c r="X82" s="209"/>
    </row>
    <row r="83" spans="1:24" ht="12.75">
      <c r="A83" s="393"/>
      <c r="B83" s="799" t="s">
        <v>681</v>
      </c>
      <c r="C83" s="799"/>
      <c r="D83" s="400" t="s">
        <v>4</v>
      </c>
      <c r="E83" s="215">
        <f aca="true" t="shared" si="3" ref="E83:R83">SUM(E12+E15+E16+E17+E18+E32+E37+E46+E47+E48+E50+E51+E52+E54+E55+E56+E57+E58+E59+E60+E61+E62+E70+E71+E73+E74)</f>
        <v>33350</v>
      </c>
      <c r="F83" s="215">
        <f t="shared" si="3"/>
        <v>416916</v>
      </c>
      <c r="G83" s="215">
        <f t="shared" si="3"/>
        <v>35045</v>
      </c>
      <c r="H83" s="215">
        <f t="shared" si="3"/>
        <v>17043</v>
      </c>
      <c r="I83" s="215">
        <f t="shared" si="3"/>
        <v>54484</v>
      </c>
      <c r="J83" s="215">
        <f t="shared" si="3"/>
        <v>256996</v>
      </c>
      <c r="K83" s="215">
        <f t="shared" si="3"/>
        <v>5500</v>
      </c>
      <c r="L83" s="215">
        <f t="shared" si="3"/>
        <v>0</v>
      </c>
      <c r="M83" s="215">
        <f t="shared" si="3"/>
        <v>0</v>
      </c>
      <c r="N83" s="215">
        <f t="shared" si="3"/>
        <v>0</v>
      </c>
      <c r="O83" s="215">
        <f t="shared" si="3"/>
        <v>24128</v>
      </c>
      <c r="P83" s="215">
        <f t="shared" si="3"/>
        <v>0</v>
      </c>
      <c r="Q83" s="215">
        <f t="shared" si="3"/>
        <v>23720</v>
      </c>
      <c r="R83" s="216">
        <f t="shared" si="3"/>
        <v>0</v>
      </c>
      <c r="S83" s="209"/>
      <c r="T83" s="209"/>
      <c r="U83" s="209"/>
      <c r="V83" s="209"/>
      <c r="W83" s="209"/>
      <c r="X83" s="209"/>
    </row>
    <row r="84" spans="1:24" ht="12.75">
      <c r="A84" s="393"/>
      <c r="B84" s="401"/>
      <c r="C84" s="401"/>
      <c r="D84" s="400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6"/>
      <c r="S84" s="209"/>
      <c r="T84" s="209"/>
      <c r="U84" s="209"/>
      <c r="V84" s="209"/>
      <c r="W84" s="209"/>
      <c r="X84" s="209"/>
    </row>
    <row r="85" spans="1:24" ht="13.5" thickBot="1">
      <c r="A85" s="602"/>
      <c r="B85" s="789" t="s">
        <v>682</v>
      </c>
      <c r="C85" s="789"/>
      <c r="D85" s="402" t="s">
        <v>4</v>
      </c>
      <c r="E85" s="217">
        <f aca="true" t="shared" si="4" ref="E85:R85">SUM(E9+E10+E19+E20+E21+E76+E77+E78)</f>
        <v>2158295</v>
      </c>
      <c r="F85" s="217">
        <f t="shared" si="4"/>
        <v>2629591</v>
      </c>
      <c r="G85" s="217">
        <f t="shared" si="4"/>
        <v>49450</v>
      </c>
      <c r="H85" s="217">
        <f t="shared" si="4"/>
        <v>14695</v>
      </c>
      <c r="I85" s="217">
        <f t="shared" si="4"/>
        <v>59049</v>
      </c>
      <c r="J85" s="217">
        <f t="shared" si="4"/>
        <v>356005</v>
      </c>
      <c r="K85" s="217">
        <f t="shared" si="4"/>
        <v>0</v>
      </c>
      <c r="L85" s="217">
        <f t="shared" si="4"/>
        <v>193800</v>
      </c>
      <c r="M85" s="217">
        <f t="shared" si="4"/>
        <v>1016</v>
      </c>
      <c r="N85" s="217">
        <f t="shared" si="4"/>
        <v>41243</v>
      </c>
      <c r="O85" s="217">
        <f t="shared" si="4"/>
        <v>0</v>
      </c>
      <c r="P85" s="217">
        <f t="shared" si="4"/>
        <v>247117</v>
      </c>
      <c r="Q85" s="217">
        <f t="shared" si="4"/>
        <v>11000</v>
      </c>
      <c r="R85" s="218">
        <f t="shared" si="4"/>
        <v>1656216</v>
      </c>
      <c r="S85" s="209"/>
      <c r="T85" s="209"/>
      <c r="U85" s="209"/>
      <c r="V85" s="209"/>
      <c r="W85" s="209"/>
      <c r="X85" s="209"/>
    </row>
    <row r="86" spans="7:24" ht="12.75">
      <c r="G86" s="199"/>
      <c r="H86" s="199"/>
      <c r="I86" s="199"/>
      <c r="J86" s="199"/>
      <c r="K86" s="199"/>
      <c r="L86" s="199"/>
      <c r="M86" s="199"/>
      <c r="N86" s="199"/>
      <c r="O86" s="219"/>
      <c r="P86" s="199"/>
      <c r="Q86" s="199"/>
      <c r="R86" s="209"/>
      <c r="S86" s="209"/>
      <c r="T86" s="209"/>
      <c r="U86" s="209"/>
      <c r="V86" s="209"/>
      <c r="W86" s="209"/>
      <c r="X86" s="209"/>
    </row>
    <row r="87" spans="7:24" ht="12.75">
      <c r="G87" s="199"/>
      <c r="H87" s="199"/>
      <c r="I87" s="199"/>
      <c r="J87" s="199"/>
      <c r="K87" s="199"/>
      <c r="L87" s="199"/>
      <c r="M87" s="199"/>
      <c r="N87" s="199"/>
      <c r="O87" s="219"/>
      <c r="P87" s="199"/>
      <c r="Q87" s="199"/>
      <c r="R87" s="209"/>
      <c r="S87" s="209"/>
      <c r="T87" s="209"/>
      <c r="U87" s="209"/>
      <c r="V87" s="209"/>
      <c r="W87" s="209"/>
      <c r="X87" s="209"/>
    </row>
    <row r="88" spans="7:24" ht="12.75">
      <c r="G88" s="199"/>
      <c r="H88" s="199"/>
      <c r="I88" s="199"/>
      <c r="J88" s="199"/>
      <c r="K88" s="199"/>
      <c r="L88" s="199"/>
      <c r="M88" s="199"/>
      <c r="N88" s="199"/>
      <c r="O88" s="219"/>
      <c r="P88" s="199"/>
      <c r="Q88" s="199"/>
      <c r="R88" s="209"/>
      <c r="S88" s="209"/>
      <c r="T88" s="209"/>
      <c r="U88" s="209"/>
      <c r="V88" s="209"/>
      <c r="W88" s="209"/>
      <c r="X88" s="209"/>
    </row>
    <row r="89" spans="5:24" ht="12.75">
      <c r="E89" s="564"/>
      <c r="F89" s="198"/>
      <c r="G89" s="199"/>
      <c r="H89" s="199"/>
      <c r="I89" s="199"/>
      <c r="J89" s="199"/>
      <c r="K89" s="199"/>
      <c r="L89" s="199"/>
      <c r="M89" s="199"/>
      <c r="N89" s="199"/>
      <c r="O89" s="219"/>
      <c r="P89" s="199"/>
      <c r="Q89" s="199"/>
      <c r="R89" s="209"/>
      <c r="S89" s="209"/>
      <c r="T89" s="209"/>
      <c r="U89" s="209"/>
      <c r="V89" s="209"/>
      <c r="W89" s="209"/>
      <c r="X89" s="209"/>
    </row>
    <row r="90" spans="7:24" ht="12.75">
      <c r="G90" s="199"/>
      <c r="H90" s="199"/>
      <c r="I90" s="199"/>
      <c r="J90" s="199"/>
      <c r="K90" s="199"/>
      <c r="L90" s="199"/>
      <c r="M90" s="199"/>
      <c r="N90" s="199"/>
      <c r="O90" s="219"/>
      <c r="P90" s="199"/>
      <c r="Q90" s="199"/>
      <c r="R90" s="209"/>
      <c r="S90" s="209"/>
      <c r="T90" s="209"/>
      <c r="U90" s="209"/>
      <c r="V90" s="209"/>
      <c r="W90" s="209"/>
      <c r="X90" s="209"/>
    </row>
    <row r="91" spans="7:24" ht="12.75">
      <c r="G91" s="199"/>
      <c r="H91" s="199"/>
      <c r="I91" s="199"/>
      <c r="J91" s="199"/>
      <c r="K91" s="199"/>
      <c r="L91" s="199"/>
      <c r="M91" s="199"/>
      <c r="N91" s="199"/>
      <c r="O91" s="219"/>
      <c r="P91" s="199"/>
      <c r="Q91" s="199"/>
      <c r="R91" s="209"/>
      <c r="S91" s="209"/>
      <c r="T91" s="209"/>
      <c r="U91" s="209"/>
      <c r="V91" s="209"/>
      <c r="W91" s="209"/>
      <c r="X91" s="209"/>
    </row>
    <row r="92" spans="7:24" ht="12.75">
      <c r="G92" s="199"/>
      <c r="H92" s="199"/>
      <c r="I92" s="199"/>
      <c r="J92" s="199"/>
      <c r="K92" s="199"/>
      <c r="L92" s="199"/>
      <c r="M92" s="199"/>
      <c r="N92" s="199"/>
      <c r="O92" s="219"/>
      <c r="P92" s="199"/>
      <c r="Q92" s="199"/>
      <c r="R92" s="209"/>
      <c r="S92" s="209"/>
      <c r="T92" s="209"/>
      <c r="U92" s="209"/>
      <c r="V92" s="209"/>
      <c r="W92" s="209"/>
      <c r="X92" s="209"/>
    </row>
    <row r="93" spans="7:24" ht="12.75">
      <c r="G93" s="199"/>
      <c r="H93" s="199"/>
      <c r="I93" s="199"/>
      <c r="J93" s="199"/>
      <c r="K93" s="199"/>
      <c r="L93" s="199"/>
      <c r="M93" s="199"/>
      <c r="N93" s="199"/>
      <c r="O93" s="219"/>
      <c r="P93" s="199"/>
      <c r="Q93" s="199"/>
      <c r="R93" s="209"/>
      <c r="S93" s="209"/>
      <c r="T93" s="209"/>
      <c r="U93" s="209"/>
      <c r="V93" s="209"/>
      <c r="W93" s="209"/>
      <c r="X93" s="209"/>
    </row>
    <row r="94" spans="7:24" ht="12.75">
      <c r="G94" s="199"/>
      <c r="H94" s="199"/>
      <c r="I94" s="199"/>
      <c r="J94" s="199"/>
      <c r="K94" s="199"/>
      <c r="L94" s="199"/>
      <c r="M94" s="199"/>
      <c r="N94" s="199"/>
      <c r="O94" s="219"/>
      <c r="P94" s="199"/>
      <c r="Q94" s="199"/>
      <c r="R94" s="209"/>
      <c r="S94" s="209"/>
      <c r="T94" s="209"/>
      <c r="U94" s="209"/>
      <c r="V94" s="209"/>
      <c r="W94" s="209"/>
      <c r="X94" s="209"/>
    </row>
    <row r="95" spans="7:24" ht="12.75">
      <c r="G95" s="199"/>
      <c r="H95" s="199"/>
      <c r="I95" s="199"/>
      <c r="J95" s="199"/>
      <c r="K95" s="199"/>
      <c r="L95" s="199"/>
      <c r="M95" s="199"/>
      <c r="N95" s="199"/>
      <c r="O95" s="219"/>
      <c r="P95" s="199"/>
      <c r="Q95" s="199"/>
      <c r="R95" s="209"/>
      <c r="S95" s="209"/>
      <c r="T95" s="209"/>
      <c r="U95" s="209"/>
      <c r="V95" s="209"/>
      <c r="W95" s="209"/>
      <c r="X95" s="209"/>
    </row>
    <row r="96" spans="7:24" ht="12.75">
      <c r="G96" s="199"/>
      <c r="H96" s="199"/>
      <c r="I96" s="199"/>
      <c r="J96" s="199"/>
      <c r="K96" s="199"/>
      <c r="L96" s="199"/>
      <c r="M96" s="199"/>
      <c r="N96" s="199"/>
      <c r="O96" s="219"/>
      <c r="P96" s="199"/>
      <c r="Q96" s="199"/>
      <c r="R96" s="209"/>
      <c r="S96" s="209"/>
      <c r="T96" s="209"/>
      <c r="U96" s="209"/>
      <c r="V96" s="209"/>
      <c r="W96" s="209"/>
      <c r="X96" s="209"/>
    </row>
    <row r="97" spans="7:24" ht="12.75">
      <c r="G97" s="199"/>
      <c r="H97" s="199"/>
      <c r="I97" s="199"/>
      <c r="J97" s="199"/>
      <c r="K97" s="199"/>
      <c r="L97" s="199"/>
      <c r="M97" s="199"/>
      <c r="N97" s="199"/>
      <c r="O97" s="219"/>
      <c r="P97" s="199"/>
      <c r="Q97" s="199"/>
      <c r="R97" s="209"/>
      <c r="S97" s="209"/>
      <c r="T97" s="209"/>
      <c r="U97" s="209"/>
      <c r="V97" s="209"/>
      <c r="W97" s="209"/>
      <c r="X97" s="209"/>
    </row>
    <row r="98" spans="7:24" ht="12.75">
      <c r="G98" s="199"/>
      <c r="H98" s="199"/>
      <c r="I98" s="199"/>
      <c r="J98" s="199"/>
      <c r="K98" s="199"/>
      <c r="L98" s="199"/>
      <c r="M98" s="199"/>
      <c r="N98" s="199"/>
      <c r="O98" s="219"/>
      <c r="P98" s="199"/>
      <c r="Q98" s="199"/>
      <c r="R98" s="209"/>
      <c r="S98" s="209"/>
      <c r="T98" s="209"/>
      <c r="U98" s="209"/>
      <c r="V98" s="209"/>
      <c r="W98" s="209"/>
      <c r="X98" s="209"/>
    </row>
    <row r="99" spans="7:24" ht="12.75">
      <c r="G99" s="199"/>
      <c r="H99" s="199"/>
      <c r="I99" s="199"/>
      <c r="J99" s="199"/>
      <c r="K99" s="199"/>
      <c r="L99" s="199"/>
      <c r="M99" s="199"/>
      <c r="N99" s="199"/>
      <c r="O99" s="219"/>
      <c r="P99" s="199"/>
      <c r="Q99" s="199"/>
      <c r="R99" s="209"/>
      <c r="S99" s="209"/>
      <c r="T99" s="209"/>
      <c r="U99" s="209"/>
      <c r="V99" s="209"/>
      <c r="W99" s="209"/>
      <c r="X99" s="209"/>
    </row>
    <row r="100" spans="7:24" ht="12.75">
      <c r="G100" s="199"/>
      <c r="H100" s="199"/>
      <c r="I100" s="199"/>
      <c r="J100" s="199"/>
      <c r="K100" s="199"/>
      <c r="L100" s="199"/>
      <c r="M100" s="199"/>
      <c r="N100" s="199"/>
      <c r="O100" s="219"/>
      <c r="P100" s="199"/>
      <c r="Q100" s="199"/>
      <c r="R100" s="209"/>
      <c r="S100" s="209"/>
      <c r="T100" s="209"/>
      <c r="U100" s="209"/>
      <c r="V100" s="209"/>
      <c r="W100" s="209"/>
      <c r="X100" s="209"/>
    </row>
    <row r="101" spans="7:24" ht="12.75">
      <c r="G101" s="199"/>
      <c r="H101" s="199"/>
      <c r="I101" s="199"/>
      <c r="J101" s="199"/>
      <c r="K101" s="199"/>
      <c r="L101" s="199"/>
      <c r="M101" s="199"/>
      <c r="N101" s="199"/>
      <c r="O101" s="219"/>
      <c r="P101" s="199"/>
      <c r="Q101" s="199"/>
      <c r="R101" s="209"/>
      <c r="S101" s="209"/>
      <c r="T101" s="209"/>
      <c r="U101" s="209"/>
      <c r="V101" s="209"/>
      <c r="W101" s="209"/>
      <c r="X101" s="209"/>
    </row>
    <row r="102" spans="7:24" ht="12.75">
      <c r="G102" s="199"/>
      <c r="H102" s="199"/>
      <c r="I102" s="199"/>
      <c r="J102" s="199"/>
      <c r="K102" s="199"/>
      <c r="L102" s="199"/>
      <c r="M102" s="199"/>
      <c r="N102" s="199"/>
      <c r="O102" s="219"/>
      <c r="P102" s="199"/>
      <c r="Q102" s="199"/>
      <c r="R102" s="209"/>
      <c r="S102" s="209"/>
      <c r="T102" s="209"/>
      <c r="U102" s="209"/>
      <c r="V102" s="209"/>
      <c r="W102" s="209"/>
      <c r="X102" s="209"/>
    </row>
    <row r="103" spans="7:24" ht="12.75">
      <c r="G103" s="199"/>
      <c r="H103" s="199"/>
      <c r="I103" s="199"/>
      <c r="J103" s="199"/>
      <c r="K103" s="199"/>
      <c r="L103" s="199"/>
      <c r="M103" s="199"/>
      <c r="N103" s="199"/>
      <c r="O103" s="219"/>
      <c r="P103" s="199"/>
      <c r="Q103" s="199"/>
      <c r="R103" s="209"/>
      <c r="S103" s="209"/>
      <c r="T103" s="209"/>
      <c r="U103" s="209"/>
      <c r="V103" s="209"/>
      <c r="W103" s="209"/>
      <c r="X103" s="209"/>
    </row>
    <row r="104" spans="7:24" ht="12.75">
      <c r="G104" s="199"/>
      <c r="H104" s="199"/>
      <c r="I104" s="199"/>
      <c r="J104" s="199"/>
      <c r="K104" s="199"/>
      <c r="L104" s="199"/>
      <c r="M104" s="199"/>
      <c r="N104" s="199"/>
      <c r="O104" s="219"/>
      <c r="P104" s="199"/>
      <c r="Q104" s="199"/>
      <c r="R104" s="209"/>
      <c r="S104" s="209"/>
      <c r="T104" s="209"/>
      <c r="U104" s="209"/>
      <c r="V104" s="209"/>
      <c r="W104" s="209"/>
      <c r="X104" s="209"/>
    </row>
    <row r="105" spans="7:24" ht="12.75">
      <c r="G105" s="199"/>
      <c r="H105" s="199"/>
      <c r="I105" s="199"/>
      <c r="J105" s="199"/>
      <c r="K105" s="199"/>
      <c r="L105" s="199"/>
      <c r="M105" s="199"/>
      <c r="N105" s="199"/>
      <c r="O105" s="219"/>
      <c r="P105" s="199"/>
      <c r="Q105" s="199"/>
      <c r="R105" s="209"/>
      <c r="S105" s="209"/>
      <c r="T105" s="209"/>
      <c r="U105" s="209"/>
      <c r="V105" s="209"/>
      <c r="W105" s="209"/>
      <c r="X105" s="209"/>
    </row>
    <row r="106" spans="7:24" ht="12.75">
      <c r="G106" s="199"/>
      <c r="H106" s="199"/>
      <c r="I106" s="199"/>
      <c r="J106" s="199"/>
      <c r="K106" s="199"/>
      <c r="L106" s="199"/>
      <c r="M106" s="199"/>
      <c r="N106" s="199"/>
      <c r="O106" s="219"/>
      <c r="P106" s="199"/>
      <c r="Q106" s="199"/>
      <c r="R106" s="209"/>
      <c r="S106" s="209"/>
      <c r="T106" s="209"/>
      <c r="U106" s="209"/>
      <c r="V106" s="209"/>
      <c r="W106" s="209"/>
      <c r="X106" s="209"/>
    </row>
    <row r="107" spans="7:24" ht="12.75">
      <c r="G107" s="199"/>
      <c r="H107" s="199"/>
      <c r="I107" s="199"/>
      <c r="J107" s="199"/>
      <c r="K107" s="199"/>
      <c r="L107" s="199"/>
      <c r="M107" s="199"/>
      <c r="N107" s="199"/>
      <c r="O107" s="219"/>
      <c r="P107" s="199"/>
      <c r="Q107" s="199"/>
      <c r="R107" s="209"/>
      <c r="S107" s="209"/>
      <c r="T107" s="209"/>
      <c r="U107" s="209"/>
      <c r="V107" s="209"/>
      <c r="W107" s="209"/>
      <c r="X107" s="209"/>
    </row>
    <row r="108" spans="7:24" ht="12.75">
      <c r="G108" s="199"/>
      <c r="H108" s="199"/>
      <c r="I108" s="199"/>
      <c r="J108" s="199"/>
      <c r="K108" s="199"/>
      <c r="L108" s="199"/>
      <c r="M108" s="199"/>
      <c r="N108" s="199"/>
      <c r="O108" s="219"/>
      <c r="P108" s="199"/>
      <c r="Q108" s="199"/>
      <c r="R108" s="209"/>
      <c r="S108" s="209"/>
      <c r="T108" s="209"/>
      <c r="U108" s="209"/>
      <c r="V108" s="209"/>
      <c r="W108" s="209"/>
      <c r="X108" s="209"/>
    </row>
    <row r="109" spans="7:24" ht="12.75">
      <c r="G109" s="199"/>
      <c r="H109" s="199"/>
      <c r="I109" s="199"/>
      <c r="J109" s="199"/>
      <c r="K109" s="199"/>
      <c r="L109" s="199"/>
      <c r="M109" s="199"/>
      <c r="N109" s="199"/>
      <c r="O109" s="219"/>
      <c r="P109" s="199"/>
      <c r="Q109" s="199"/>
      <c r="R109" s="209"/>
      <c r="S109" s="209"/>
      <c r="T109" s="209"/>
      <c r="U109" s="209"/>
      <c r="V109" s="209"/>
      <c r="W109" s="209"/>
      <c r="X109" s="209"/>
    </row>
    <row r="110" spans="7:24" ht="12.75">
      <c r="G110" s="199"/>
      <c r="H110" s="199"/>
      <c r="I110" s="199"/>
      <c r="J110" s="199"/>
      <c r="K110" s="199"/>
      <c r="L110" s="199"/>
      <c r="M110" s="199"/>
      <c r="N110" s="199"/>
      <c r="O110" s="219"/>
      <c r="P110" s="199"/>
      <c r="Q110" s="199"/>
      <c r="R110" s="209"/>
      <c r="S110" s="209"/>
      <c r="T110" s="209"/>
      <c r="U110" s="209"/>
      <c r="V110" s="209"/>
      <c r="W110" s="209"/>
      <c r="X110" s="209"/>
    </row>
    <row r="111" spans="7:24" ht="12.75">
      <c r="G111" s="199"/>
      <c r="H111" s="199"/>
      <c r="I111" s="199"/>
      <c r="J111" s="199"/>
      <c r="K111" s="199"/>
      <c r="L111" s="199"/>
      <c r="M111" s="199"/>
      <c r="N111" s="199"/>
      <c r="O111" s="219"/>
      <c r="P111" s="199"/>
      <c r="Q111" s="199"/>
      <c r="R111" s="209"/>
      <c r="S111" s="209"/>
      <c r="T111" s="209"/>
      <c r="U111" s="209"/>
      <c r="V111" s="209"/>
      <c r="W111" s="209"/>
      <c r="X111" s="209"/>
    </row>
    <row r="112" spans="7:24" ht="12.75">
      <c r="G112" s="199"/>
      <c r="H112" s="199"/>
      <c r="I112" s="199"/>
      <c r="J112" s="199"/>
      <c r="K112" s="199"/>
      <c r="L112" s="199"/>
      <c r="M112" s="199"/>
      <c r="N112" s="199"/>
      <c r="O112" s="219"/>
      <c r="P112" s="199"/>
      <c r="Q112" s="199"/>
      <c r="R112" s="209"/>
      <c r="S112" s="209"/>
      <c r="T112" s="209"/>
      <c r="U112" s="209"/>
      <c r="V112" s="209"/>
      <c r="W112" s="209"/>
      <c r="X112" s="209"/>
    </row>
    <row r="113" spans="7:24" ht="12.75">
      <c r="G113" s="199"/>
      <c r="H113" s="199"/>
      <c r="I113" s="199"/>
      <c r="J113" s="199"/>
      <c r="K113" s="199"/>
      <c r="L113" s="199"/>
      <c r="M113" s="199"/>
      <c r="N113" s="199"/>
      <c r="O113" s="219"/>
      <c r="P113" s="199"/>
      <c r="Q113" s="199"/>
      <c r="R113" s="209"/>
      <c r="S113" s="209"/>
      <c r="T113" s="209"/>
      <c r="U113" s="209"/>
      <c r="V113" s="209"/>
      <c r="W113" s="209"/>
      <c r="X113" s="209"/>
    </row>
    <row r="114" spans="7:24" ht="12.75">
      <c r="G114" s="199"/>
      <c r="H114" s="199"/>
      <c r="I114" s="199"/>
      <c r="J114" s="199"/>
      <c r="K114" s="199"/>
      <c r="L114" s="199"/>
      <c r="M114" s="199"/>
      <c r="N114" s="199"/>
      <c r="O114" s="219"/>
      <c r="P114" s="199"/>
      <c r="Q114" s="199"/>
      <c r="R114" s="209"/>
      <c r="S114" s="209"/>
      <c r="T114" s="209"/>
      <c r="U114" s="209"/>
      <c r="V114" s="209"/>
      <c r="W114" s="209"/>
      <c r="X114" s="209"/>
    </row>
    <row r="115" spans="7:24" ht="12.75">
      <c r="G115" s="199"/>
      <c r="H115" s="199"/>
      <c r="I115" s="199"/>
      <c r="J115" s="199"/>
      <c r="K115" s="199"/>
      <c r="L115" s="199"/>
      <c r="M115" s="199"/>
      <c r="N115" s="199"/>
      <c r="O115" s="219"/>
      <c r="P115" s="199"/>
      <c r="Q115" s="199"/>
      <c r="R115" s="209"/>
      <c r="S115" s="209"/>
      <c r="T115" s="209"/>
      <c r="U115" s="209"/>
      <c r="V115" s="209"/>
      <c r="W115" s="209"/>
      <c r="X115" s="209"/>
    </row>
    <row r="116" spans="7:24" ht="12.75">
      <c r="G116" s="199"/>
      <c r="H116" s="199"/>
      <c r="I116" s="199"/>
      <c r="J116" s="199"/>
      <c r="K116" s="199"/>
      <c r="L116" s="199"/>
      <c r="M116" s="199"/>
      <c r="N116" s="199"/>
      <c r="O116" s="219"/>
      <c r="P116" s="199"/>
      <c r="Q116" s="199"/>
      <c r="R116" s="209"/>
      <c r="S116" s="209"/>
      <c r="T116" s="209"/>
      <c r="U116" s="209"/>
      <c r="V116" s="209"/>
      <c r="W116" s="209"/>
      <c r="X116" s="209"/>
    </row>
    <row r="117" spans="7:24" ht="12.75">
      <c r="G117" s="199"/>
      <c r="H117" s="199"/>
      <c r="I117" s="199"/>
      <c r="J117" s="199"/>
      <c r="K117" s="199"/>
      <c r="L117" s="199"/>
      <c r="M117" s="199"/>
      <c r="N117" s="199"/>
      <c r="O117" s="219"/>
      <c r="P117" s="199"/>
      <c r="Q117" s="199"/>
      <c r="R117" s="209"/>
      <c r="S117" s="209"/>
      <c r="T117" s="209"/>
      <c r="U117" s="209"/>
      <c r="V117" s="209"/>
      <c r="W117" s="209"/>
      <c r="X117" s="209"/>
    </row>
    <row r="118" spans="7:24" ht="12.75">
      <c r="G118" s="199"/>
      <c r="H118" s="199"/>
      <c r="I118" s="199"/>
      <c r="J118" s="199"/>
      <c r="K118" s="199"/>
      <c r="L118" s="199"/>
      <c r="M118" s="199"/>
      <c r="N118" s="199"/>
      <c r="O118" s="219"/>
      <c r="P118" s="199"/>
      <c r="Q118" s="199"/>
      <c r="R118" s="209"/>
      <c r="S118" s="209"/>
      <c r="T118" s="209"/>
      <c r="U118" s="209"/>
      <c r="V118" s="209"/>
      <c r="W118" s="209"/>
      <c r="X118" s="209"/>
    </row>
    <row r="119" spans="7:24" ht="12.75">
      <c r="G119" s="199"/>
      <c r="H119" s="199"/>
      <c r="I119" s="199"/>
      <c r="J119" s="199"/>
      <c r="K119" s="199"/>
      <c r="L119" s="199"/>
      <c r="M119" s="199"/>
      <c r="N119" s="199"/>
      <c r="O119" s="219"/>
      <c r="P119" s="199"/>
      <c r="Q119" s="199"/>
      <c r="R119" s="209"/>
      <c r="S119" s="209"/>
      <c r="T119" s="209"/>
      <c r="U119" s="209"/>
      <c r="V119" s="209"/>
      <c r="W119" s="209"/>
      <c r="X119" s="209"/>
    </row>
    <row r="120" spans="7:24" ht="12.75">
      <c r="G120" s="199"/>
      <c r="H120" s="199"/>
      <c r="I120" s="199"/>
      <c r="J120" s="199"/>
      <c r="K120" s="199"/>
      <c r="L120" s="199"/>
      <c r="M120" s="199"/>
      <c r="N120" s="199"/>
      <c r="O120" s="219"/>
      <c r="P120" s="199"/>
      <c r="Q120" s="199"/>
      <c r="R120" s="209"/>
      <c r="S120" s="209"/>
      <c r="T120" s="209"/>
      <c r="U120" s="209"/>
      <c r="V120" s="209"/>
      <c r="W120" s="209"/>
      <c r="X120" s="209"/>
    </row>
    <row r="121" spans="7:24" ht="12.75">
      <c r="G121" s="199"/>
      <c r="H121" s="199"/>
      <c r="I121" s="199"/>
      <c r="J121" s="199"/>
      <c r="K121" s="199"/>
      <c r="L121" s="199"/>
      <c r="M121" s="199"/>
      <c r="N121" s="199"/>
      <c r="O121" s="219"/>
      <c r="P121" s="199"/>
      <c r="Q121" s="199"/>
      <c r="R121" s="209"/>
      <c r="S121" s="209"/>
      <c r="T121" s="209"/>
      <c r="U121" s="209"/>
      <c r="V121" s="209"/>
      <c r="W121" s="209"/>
      <c r="X121" s="209"/>
    </row>
    <row r="122" spans="7:24" ht="12.75">
      <c r="G122" s="199"/>
      <c r="H122" s="199"/>
      <c r="I122" s="199"/>
      <c r="J122" s="199"/>
      <c r="K122" s="199"/>
      <c r="L122" s="199"/>
      <c r="M122" s="199"/>
      <c r="N122" s="199"/>
      <c r="O122" s="219"/>
      <c r="P122" s="199"/>
      <c r="Q122" s="199"/>
      <c r="R122" s="209"/>
      <c r="S122" s="209"/>
      <c r="T122" s="209"/>
      <c r="U122" s="209"/>
      <c r="V122" s="209"/>
      <c r="W122" s="209"/>
      <c r="X122" s="209"/>
    </row>
    <row r="123" spans="7:24" ht="12.75">
      <c r="G123" s="199"/>
      <c r="H123" s="199"/>
      <c r="I123" s="199"/>
      <c r="J123" s="199"/>
      <c r="K123" s="199"/>
      <c r="L123" s="199"/>
      <c r="M123" s="199"/>
      <c r="N123" s="199"/>
      <c r="O123" s="219"/>
      <c r="P123" s="199"/>
      <c r="Q123" s="199"/>
      <c r="R123" s="209"/>
      <c r="S123" s="209"/>
      <c r="T123" s="209"/>
      <c r="U123" s="209"/>
      <c r="V123" s="209"/>
      <c r="W123" s="209"/>
      <c r="X123" s="209"/>
    </row>
    <row r="124" spans="7:24" ht="12.75">
      <c r="G124" s="199"/>
      <c r="H124" s="199"/>
      <c r="I124" s="199"/>
      <c r="J124" s="199"/>
      <c r="K124" s="199"/>
      <c r="L124" s="199"/>
      <c r="M124" s="199"/>
      <c r="N124" s="199"/>
      <c r="O124" s="219"/>
      <c r="P124" s="199"/>
      <c r="Q124" s="199"/>
      <c r="R124" s="209"/>
      <c r="S124" s="209"/>
      <c r="T124" s="209"/>
      <c r="U124" s="209"/>
      <c r="V124" s="209"/>
      <c r="W124" s="209"/>
      <c r="X124" s="209"/>
    </row>
    <row r="125" spans="7:24" ht="12.75">
      <c r="G125" s="199"/>
      <c r="H125" s="199"/>
      <c r="I125" s="199"/>
      <c r="J125" s="199"/>
      <c r="K125" s="199"/>
      <c r="L125" s="199"/>
      <c r="M125" s="199"/>
      <c r="N125" s="199"/>
      <c r="O125" s="219"/>
      <c r="P125" s="199"/>
      <c r="Q125" s="199"/>
      <c r="R125" s="209"/>
      <c r="S125" s="209"/>
      <c r="T125" s="209"/>
      <c r="U125" s="209"/>
      <c r="V125" s="209"/>
      <c r="W125" s="209"/>
      <c r="X125" s="209"/>
    </row>
    <row r="126" spans="7:24" ht="12.75">
      <c r="G126" s="199"/>
      <c r="H126" s="199"/>
      <c r="I126" s="199"/>
      <c r="J126" s="199"/>
      <c r="K126" s="199"/>
      <c r="L126" s="199"/>
      <c r="M126" s="199"/>
      <c r="N126" s="199"/>
      <c r="O126" s="219"/>
      <c r="P126" s="199"/>
      <c r="Q126" s="199"/>
      <c r="R126" s="209"/>
      <c r="S126" s="209"/>
      <c r="T126" s="209"/>
      <c r="U126" s="209"/>
      <c r="V126" s="209"/>
      <c r="W126" s="209"/>
      <c r="X126" s="209"/>
    </row>
    <row r="127" spans="7:24" ht="12.75">
      <c r="G127" s="199"/>
      <c r="H127" s="199"/>
      <c r="I127" s="199"/>
      <c r="J127" s="199"/>
      <c r="K127" s="199"/>
      <c r="L127" s="199"/>
      <c r="M127" s="199"/>
      <c r="N127" s="199"/>
      <c r="O127" s="219"/>
      <c r="P127" s="199"/>
      <c r="Q127" s="199"/>
      <c r="R127" s="209"/>
      <c r="S127" s="209"/>
      <c r="T127" s="209"/>
      <c r="U127" s="209"/>
      <c r="V127" s="209"/>
      <c r="W127" s="209"/>
      <c r="X127" s="209"/>
    </row>
    <row r="128" spans="7:24" ht="12.75">
      <c r="G128" s="199"/>
      <c r="H128" s="199"/>
      <c r="I128" s="199"/>
      <c r="J128" s="199"/>
      <c r="K128" s="199"/>
      <c r="L128" s="199"/>
      <c r="M128" s="199"/>
      <c r="N128" s="199"/>
      <c r="O128" s="219"/>
      <c r="P128" s="199"/>
      <c r="Q128" s="199"/>
      <c r="R128" s="209"/>
      <c r="S128" s="209"/>
      <c r="T128" s="209"/>
      <c r="U128" s="209"/>
      <c r="V128" s="209"/>
      <c r="W128" s="209"/>
      <c r="X128" s="209"/>
    </row>
    <row r="129" spans="7:24" ht="12.75">
      <c r="G129" s="199"/>
      <c r="H129" s="199"/>
      <c r="I129" s="199"/>
      <c r="J129" s="199"/>
      <c r="K129" s="199"/>
      <c r="L129" s="199"/>
      <c r="M129" s="199"/>
      <c r="N129" s="199"/>
      <c r="O129" s="219"/>
      <c r="P129" s="199"/>
      <c r="Q129" s="199"/>
      <c r="R129" s="209"/>
      <c r="S129" s="209"/>
      <c r="T129" s="209"/>
      <c r="U129" s="209"/>
      <c r="V129" s="209"/>
      <c r="W129" s="209"/>
      <c r="X129" s="209"/>
    </row>
    <row r="130" spans="7:24" ht="12.75">
      <c r="G130" s="199"/>
      <c r="H130" s="199"/>
      <c r="I130" s="199"/>
      <c r="J130" s="199"/>
      <c r="K130" s="199"/>
      <c r="L130" s="199"/>
      <c r="M130" s="199"/>
      <c r="N130" s="199"/>
      <c r="O130" s="219"/>
      <c r="P130" s="199"/>
      <c r="Q130" s="199"/>
      <c r="R130" s="209"/>
      <c r="S130" s="209"/>
      <c r="T130" s="209"/>
      <c r="U130" s="209"/>
      <c r="V130" s="209"/>
      <c r="W130" s="209"/>
      <c r="X130" s="209"/>
    </row>
    <row r="131" spans="7:24" ht="12.75">
      <c r="G131" s="199"/>
      <c r="H131" s="199"/>
      <c r="I131" s="199"/>
      <c r="J131" s="199"/>
      <c r="K131" s="199"/>
      <c r="L131" s="199"/>
      <c r="M131" s="199"/>
      <c r="N131" s="199"/>
      <c r="O131" s="219"/>
      <c r="P131" s="199"/>
      <c r="Q131" s="199"/>
      <c r="R131" s="209"/>
      <c r="S131" s="209"/>
      <c r="T131" s="209"/>
      <c r="U131" s="209"/>
      <c r="V131" s="209"/>
      <c r="W131" s="209"/>
      <c r="X131" s="209"/>
    </row>
    <row r="132" spans="7:24" ht="12.75">
      <c r="G132" s="199"/>
      <c r="H132" s="199"/>
      <c r="I132" s="199"/>
      <c r="J132" s="199"/>
      <c r="K132" s="199"/>
      <c r="L132" s="199"/>
      <c r="M132" s="199"/>
      <c r="N132" s="199"/>
      <c r="O132" s="219"/>
      <c r="P132" s="199"/>
      <c r="Q132" s="199"/>
      <c r="R132" s="209"/>
      <c r="S132" s="209"/>
      <c r="T132" s="209"/>
      <c r="U132" s="209"/>
      <c r="V132" s="209"/>
      <c r="W132" s="209"/>
      <c r="X132" s="209"/>
    </row>
    <row r="133" spans="7:24" ht="12.75">
      <c r="G133" s="199"/>
      <c r="H133" s="199"/>
      <c r="I133" s="199"/>
      <c r="J133" s="199"/>
      <c r="K133" s="199"/>
      <c r="L133" s="199"/>
      <c r="M133" s="199"/>
      <c r="N133" s="199"/>
      <c r="O133" s="219"/>
      <c r="P133" s="199"/>
      <c r="Q133" s="199"/>
      <c r="R133" s="209"/>
      <c r="S133" s="209"/>
      <c r="T133" s="209"/>
      <c r="U133" s="209"/>
      <c r="V133" s="209"/>
      <c r="W133" s="209"/>
      <c r="X133" s="209"/>
    </row>
    <row r="134" spans="7:24" ht="12.75">
      <c r="G134" s="199"/>
      <c r="H134" s="199"/>
      <c r="I134" s="199"/>
      <c r="J134" s="199"/>
      <c r="K134" s="199"/>
      <c r="L134" s="199"/>
      <c r="M134" s="199"/>
      <c r="N134" s="199"/>
      <c r="O134" s="219"/>
      <c r="P134" s="199"/>
      <c r="Q134" s="199"/>
      <c r="R134" s="209"/>
      <c r="S134" s="209"/>
      <c r="T134" s="209"/>
      <c r="U134" s="209"/>
      <c r="V134" s="209"/>
      <c r="W134" s="209"/>
      <c r="X134" s="209"/>
    </row>
    <row r="135" spans="7:24" ht="12.75">
      <c r="G135" s="199"/>
      <c r="H135" s="199"/>
      <c r="I135" s="199"/>
      <c r="J135" s="199"/>
      <c r="K135" s="199"/>
      <c r="L135" s="199"/>
      <c r="M135" s="199"/>
      <c r="N135" s="199"/>
      <c r="O135" s="219"/>
      <c r="P135" s="199"/>
      <c r="Q135" s="199"/>
      <c r="R135" s="209"/>
      <c r="S135" s="209"/>
      <c r="T135" s="209"/>
      <c r="U135" s="209"/>
      <c r="V135" s="209"/>
      <c r="W135" s="209"/>
      <c r="X135" s="209"/>
    </row>
    <row r="136" spans="7:24" ht="12.75">
      <c r="G136" s="199"/>
      <c r="H136" s="199"/>
      <c r="I136" s="199"/>
      <c r="J136" s="199"/>
      <c r="K136" s="199"/>
      <c r="L136" s="199"/>
      <c r="M136" s="199"/>
      <c r="N136" s="199"/>
      <c r="O136" s="219"/>
      <c r="P136" s="199"/>
      <c r="Q136" s="199"/>
      <c r="R136" s="209"/>
      <c r="S136" s="209"/>
      <c r="T136" s="209"/>
      <c r="U136" s="209"/>
      <c r="V136" s="209"/>
      <c r="W136" s="209"/>
      <c r="X136" s="209"/>
    </row>
    <row r="137" spans="7:24" ht="12.75">
      <c r="G137" s="199"/>
      <c r="H137" s="199"/>
      <c r="I137" s="199"/>
      <c r="J137" s="199"/>
      <c r="K137" s="199"/>
      <c r="L137" s="199"/>
      <c r="M137" s="199"/>
      <c r="N137" s="199"/>
      <c r="O137" s="219"/>
      <c r="P137" s="199"/>
      <c r="Q137" s="199"/>
      <c r="R137" s="209"/>
      <c r="S137" s="209"/>
      <c r="T137" s="209"/>
      <c r="U137" s="209"/>
      <c r="V137" s="209"/>
      <c r="W137" s="209"/>
      <c r="X137" s="209"/>
    </row>
    <row r="138" spans="7:24" ht="12.75">
      <c r="G138" s="199"/>
      <c r="H138" s="199"/>
      <c r="I138" s="199"/>
      <c r="J138" s="199"/>
      <c r="K138" s="199"/>
      <c r="L138" s="199"/>
      <c r="M138" s="199"/>
      <c r="N138" s="199"/>
      <c r="O138" s="219"/>
      <c r="P138" s="199"/>
      <c r="Q138" s="199"/>
      <c r="R138" s="209"/>
      <c r="S138" s="209"/>
      <c r="T138" s="209"/>
      <c r="U138" s="209"/>
      <c r="V138" s="209"/>
      <c r="W138" s="209"/>
      <c r="X138" s="209"/>
    </row>
    <row r="139" spans="7:24" ht="12.75">
      <c r="G139" s="199"/>
      <c r="H139" s="199"/>
      <c r="I139" s="199"/>
      <c r="J139" s="199"/>
      <c r="K139" s="199"/>
      <c r="L139" s="199"/>
      <c r="M139" s="199"/>
      <c r="N139" s="199"/>
      <c r="O139" s="219"/>
      <c r="P139" s="199"/>
      <c r="Q139" s="199"/>
      <c r="R139" s="209"/>
      <c r="S139" s="209"/>
      <c r="T139" s="209"/>
      <c r="U139" s="209"/>
      <c r="V139" s="209"/>
      <c r="W139" s="209"/>
      <c r="X139" s="209"/>
    </row>
    <row r="140" spans="18:24" ht="12.75">
      <c r="R140" s="209"/>
      <c r="S140" s="209"/>
      <c r="T140" s="209"/>
      <c r="U140" s="209"/>
      <c r="V140" s="209"/>
      <c r="W140" s="209"/>
      <c r="X140" s="209"/>
    </row>
    <row r="141" spans="18:24" ht="12.75">
      <c r="R141" s="209"/>
      <c r="S141" s="209"/>
      <c r="T141" s="209"/>
      <c r="U141" s="209"/>
      <c r="V141" s="209"/>
      <c r="W141" s="209"/>
      <c r="X141" s="209"/>
    </row>
    <row r="142" spans="18:24" ht="12.75">
      <c r="R142" s="209"/>
      <c r="S142" s="209"/>
      <c r="T142" s="209"/>
      <c r="U142" s="209"/>
      <c r="V142" s="209"/>
      <c r="W142" s="209"/>
      <c r="X142" s="209"/>
    </row>
    <row r="143" spans="18:24" ht="12.75">
      <c r="R143" s="209"/>
      <c r="S143" s="209"/>
      <c r="T143" s="209"/>
      <c r="U143" s="209"/>
      <c r="V143" s="209"/>
      <c r="W143" s="209"/>
      <c r="X143" s="209"/>
    </row>
    <row r="144" spans="18:24" ht="12.75">
      <c r="R144" s="209"/>
      <c r="S144" s="209"/>
      <c r="T144" s="209"/>
      <c r="U144" s="209"/>
      <c r="V144" s="209"/>
      <c r="W144" s="209"/>
      <c r="X144" s="209"/>
    </row>
    <row r="145" spans="18:24" ht="12.75">
      <c r="R145" s="209"/>
      <c r="S145" s="209"/>
      <c r="T145" s="209"/>
      <c r="U145" s="209"/>
      <c r="V145" s="209"/>
      <c r="W145" s="209"/>
      <c r="X145" s="209"/>
    </row>
    <row r="146" spans="18:24" ht="12.75">
      <c r="R146" s="209"/>
      <c r="S146" s="209"/>
      <c r="T146" s="209"/>
      <c r="U146" s="209"/>
      <c r="V146" s="209"/>
      <c r="W146" s="209"/>
      <c r="X146" s="209"/>
    </row>
    <row r="147" spans="18:24" ht="12.75">
      <c r="R147" s="209"/>
      <c r="S147" s="209"/>
      <c r="T147" s="209"/>
      <c r="U147" s="209"/>
      <c r="V147" s="209"/>
      <c r="W147" s="209"/>
      <c r="X147" s="209"/>
    </row>
    <row r="148" spans="18:24" ht="12.75">
      <c r="R148" s="209"/>
      <c r="S148" s="209"/>
      <c r="T148" s="209"/>
      <c r="U148" s="209"/>
      <c r="V148" s="209"/>
      <c r="W148" s="209"/>
      <c r="X148" s="209"/>
    </row>
    <row r="149" spans="18:24" ht="12.75">
      <c r="R149" s="209"/>
      <c r="S149" s="209"/>
      <c r="T149" s="209"/>
      <c r="U149" s="209"/>
      <c r="V149" s="209"/>
      <c r="W149" s="209"/>
      <c r="X149" s="209"/>
    </row>
    <row r="150" spans="18:24" ht="12.75">
      <c r="R150" s="209"/>
      <c r="S150" s="209"/>
      <c r="T150" s="209"/>
      <c r="U150" s="209"/>
      <c r="V150" s="209"/>
      <c r="W150" s="209"/>
      <c r="X150" s="209"/>
    </row>
    <row r="151" spans="18:24" ht="12.75">
      <c r="R151" s="209"/>
      <c r="S151" s="209"/>
      <c r="T151" s="209"/>
      <c r="U151" s="209"/>
      <c r="V151" s="209"/>
      <c r="W151" s="209"/>
      <c r="X151" s="209"/>
    </row>
    <row r="152" spans="18:24" ht="12.75">
      <c r="R152" s="209"/>
      <c r="S152" s="209"/>
      <c r="T152" s="209"/>
      <c r="U152" s="209"/>
      <c r="V152" s="209"/>
      <c r="W152" s="209"/>
      <c r="X152" s="209"/>
    </row>
    <row r="153" spans="18:24" ht="12.75">
      <c r="R153" s="209"/>
      <c r="S153" s="209"/>
      <c r="T153" s="209"/>
      <c r="U153" s="209"/>
      <c r="V153" s="209"/>
      <c r="W153" s="209"/>
      <c r="X153" s="209"/>
    </row>
    <row r="154" spans="18:24" ht="12.75">
      <c r="R154" s="209"/>
      <c r="S154" s="209"/>
      <c r="T154" s="209"/>
      <c r="U154" s="209"/>
      <c r="V154" s="209"/>
      <c r="W154" s="209"/>
      <c r="X154" s="209"/>
    </row>
    <row r="155" spans="18:24" ht="12.75">
      <c r="R155" s="209"/>
      <c r="S155" s="209"/>
      <c r="T155" s="209"/>
      <c r="U155" s="209"/>
      <c r="V155" s="209"/>
      <c r="W155" s="209"/>
      <c r="X155" s="209"/>
    </row>
    <row r="156" spans="18:24" ht="12.75">
      <c r="R156" s="209"/>
      <c r="S156" s="209"/>
      <c r="T156" s="209"/>
      <c r="U156" s="209"/>
      <c r="V156" s="209"/>
      <c r="W156" s="209"/>
      <c r="X156" s="209"/>
    </row>
    <row r="157" spans="18:24" ht="12.75">
      <c r="R157" s="209"/>
      <c r="S157" s="209"/>
      <c r="T157" s="209"/>
      <c r="U157" s="209"/>
      <c r="V157" s="209"/>
      <c r="W157" s="209"/>
      <c r="X157" s="209"/>
    </row>
    <row r="158" spans="18:24" ht="12.75">
      <c r="R158" s="209"/>
      <c r="S158" s="209"/>
      <c r="T158" s="209"/>
      <c r="U158" s="209"/>
      <c r="V158" s="209"/>
      <c r="W158" s="209"/>
      <c r="X158" s="209"/>
    </row>
    <row r="159" spans="18:24" ht="12.75">
      <c r="R159" s="209"/>
      <c r="S159" s="209"/>
      <c r="T159" s="209"/>
      <c r="U159" s="209"/>
      <c r="V159" s="209"/>
      <c r="W159" s="209"/>
      <c r="X159" s="209"/>
    </row>
    <row r="160" spans="18:24" ht="12.75">
      <c r="R160" s="209"/>
      <c r="S160" s="209"/>
      <c r="T160" s="209"/>
      <c r="U160" s="209"/>
      <c r="V160" s="209"/>
      <c r="W160" s="209"/>
      <c r="X160" s="209"/>
    </row>
    <row r="161" spans="18:24" ht="12.75">
      <c r="R161" s="209"/>
      <c r="S161" s="209"/>
      <c r="T161" s="209"/>
      <c r="U161" s="209"/>
      <c r="V161" s="209"/>
      <c r="W161" s="209"/>
      <c r="X161" s="209"/>
    </row>
    <row r="162" spans="18:24" ht="12.75">
      <c r="R162" s="209"/>
      <c r="S162" s="209"/>
      <c r="T162" s="209"/>
      <c r="U162" s="209"/>
      <c r="V162" s="209"/>
      <c r="W162" s="209"/>
      <c r="X162" s="209"/>
    </row>
    <row r="163" spans="18:24" ht="12.75">
      <c r="R163" s="209"/>
      <c r="S163" s="209"/>
      <c r="T163" s="209"/>
      <c r="U163" s="209"/>
      <c r="V163" s="209"/>
      <c r="W163" s="209"/>
      <c r="X163" s="209"/>
    </row>
    <row r="164" spans="18:24" ht="12.75">
      <c r="R164" s="209"/>
      <c r="S164" s="209"/>
      <c r="T164" s="209"/>
      <c r="U164" s="209"/>
      <c r="V164" s="209"/>
      <c r="W164" s="209"/>
      <c r="X164" s="209"/>
    </row>
    <row r="165" spans="18:24" ht="12.75">
      <c r="R165" s="209"/>
      <c r="S165" s="209"/>
      <c r="T165" s="209"/>
      <c r="U165" s="209"/>
      <c r="V165" s="209"/>
      <c r="W165" s="209"/>
      <c r="X165" s="209"/>
    </row>
    <row r="166" spans="18:24" ht="12.75">
      <c r="R166" s="209"/>
      <c r="S166" s="209"/>
      <c r="T166" s="209"/>
      <c r="U166" s="209"/>
      <c r="V166" s="209"/>
      <c r="W166" s="209"/>
      <c r="X166" s="209"/>
    </row>
    <row r="167" spans="18:24" ht="12.75">
      <c r="R167" s="209"/>
      <c r="S167" s="209"/>
      <c r="T167" s="209"/>
      <c r="U167" s="209"/>
      <c r="V167" s="209"/>
      <c r="W167" s="209"/>
      <c r="X167" s="209"/>
    </row>
    <row r="168" spans="18:24" ht="12.75">
      <c r="R168" s="209"/>
      <c r="S168" s="209"/>
      <c r="T168" s="209"/>
      <c r="U168" s="209"/>
      <c r="V168" s="209"/>
      <c r="W168" s="209"/>
      <c r="X168" s="209"/>
    </row>
    <row r="169" spans="18:24" ht="12.75">
      <c r="R169" s="209"/>
      <c r="S169" s="209"/>
      <c r="T169" s="209"/>
      <c r="U169" s="209"/>
      <c r="V169" s="209"/>
      <c r="W169" s="209"/>
      <c r="X169" s="209"/>
    </row>
    <row r="170" spans="18:24" ht="12.75">
      <c r="R170" s="209"/>
      <c r="S170" s="209"/>
      <c r="T170" s="209"/>
      <c r="U170" s="209"/>
      <c r="V170" s="209"/>
      <c r="W170" s="209"/>
      <c r="X170" s="209"/>
    </row>
    <row r="171" spans="18:24" ht="12.75">
      <c r="R171" s="209"/>
      <c r="S171" s="209"/>
      <c r="T171" s="209"/>
      <c r="U171" s="209"/>
      <c r="V171" s="209"/>
      <c r="W171" s="209"/>
      <c r="X171" s="209"/>
    </row>
    <row r="172" spans="18:24" ht="12.75">
      <c r="R172" s="209"/>
      <c r="S172" s="209"/>
      <c r="T172" s="209"/>
      <c r="U172" s="209"/>
      <c r="V172" s="209"/>
      <c r="W172" s="209"/>
      <c r="X172" s="209"/>
    </row>
    <row r="173" spans="18:24" ht="12.75">
      <c r="R173" s="209"/>
      <c r="S173" s="209"/>
      <c r="T173" s="209"/>
      <c r="U173" s="209"/>
      <c r="V173" s="209"/>
      <c r="W173" s="209"/>
      <c r="X173" s="209"/>
    </row>
    <row r="174" spans="18:24" ht="12.75">
      <c r="R174" s="209"/>
      <c r="S174" s="209"/>
      <c r="T174" s="209"/>
      <c r="U174" s="209"/>
      <c r="V174" s="209"/>
      <c r="W174" s="209"/>
      <c r="X174" s="209"/>
    </row>
    <row r="175" spans="18:24" ht="12.75">
      <c r="R175" s="209"/>
      <c r="S175" s="209"/>
      <c r="T175" s="209"/>
      <c r="U175" s="209"/>
      <c r="V175" s="209"/>
      <c r="W175" s="209"/>
      <c r="X175" s="209"/>
    </row>
    <row r="176" spans="18:24" ht="12.75">
      <c r="R176" s="209"/>
      <c r="S176" s="209"/>
      <c r="T176" s="209"/>
      <c r="U176" s="209"/>
      <c r="V176" s="209"/>
      <c r="W176" s="209"/>
      <c r="X176" s="209"/>
    </row>
    <row r="177" spans="18:24" ht="12.75">
      <c r="R177" s="209"/>
      <c r="S177" s="209"/>
      <c r="T177" s="209"/>
      <c r="U177" s="209"/>
      <c r="V177" s="209"/>
      <c r="W177" s="209"/>
      <c r="X177" s="209"/>
    </row>
    <row r="178" spans="18:24" ht="12.75">
      <c r="R178" s="209"/>
      <c r="S178" s="209"/>
      <c r="T178" s="209"/>
      <c r="U178" s="209"/>
      <c r="V178" s="209"/>
      <c r="W178" s="209"/>
      <c r="X178" s="209"/>
    </row>
    <row r="179" spans="18:24" ht="12.75">
      <c r="R179" s="209"/>
      <c r="S179" s="209"/>
      <c r="T179" s="209"/>
      <c r="U179" s="209"/>
      <c r="V179" s="209"/>
      <c r="W179" s="209"/>
      <c r="X179" s="209"/>
    </row>
    <row r="180" spans="18:24" ht="12.75">
      <c r="R180" s="209"/>
      <c r="S180" s="209"/>
      <c r="T180" s="209"/>
      <c r="U180" s="209"/>
      <c r="V180" s="209"/>
      <c r="W180" s="209"/>
      <c r="X180" s="209"/>
    </row>
    <row r="181" spans="18:24" ht="12.75">
      <c r="R181" s="209"/>
      <c r="S181" s="209"/>
      <c r="T181" s="209"/>
      <c r="U181" s="209"/>
      <c r="V181" s="209"/>
      <c r="W181" s="209"/>
      <c r="X181" s="209"/>
    </row>
    <row r="182" spans="18:24" ht="12.75">
      <c r="R182" s="209"/>
      <c r="S182" s="209"/>
      <c r="T182" s="209"/>
      <c r="U182" s="209"/>
      <c r="V182" s="209"/>
      <c r="W182" s="209"/>
      <c r="X182" s="209"/>
    </row>
    <row r="183" spans="18:24" ht="12.75">
      <c r="R183" s="209"/>
      <c r="S183" s="209"/>
      <c r="T183" s="209"/>
      <c r="U183" s="209"/>
      <c r="V183" s="209"/>
      <c r="W183" s="209"/>
      <c r="X183" s="209"/>
    </row>
    <row r="184" spans="18:24" ht="12.75">
      <c r="R184" s="209"/>
      <c r="S184" s="209"/>
      <c r="T184" s="209"/>
      <c r="U184" s="209"/>
      <c r="V184" s="209"/>
      <c r="W184" s="209"/>
      <c r="X184" s="209"/>
    </row>
    <row r="185" spans="18:24" ht="12.75">
      <c r="R185" s="209"/>
      <c r="S185" s="209"/>
      <c r="T185" s="209"/>
      <c r="U185" s="209"/>
      <c r="V185" s="209"/>
      <c r="W185" s="209"/>
      <c r="X185" s="209"/>
    </row>
    <row r="186" spans="18:24" ht="12.75">
      <c r="R186" s="209"/>
      <c r="S186" s="209"/>
      <c r="T186" s="209"/>
      <c r="U186" s="209"/>
      <c r="V186" s="209"/>
      <c r="W186" s="209"/>
      <c r="X186" s="209"/>
    </row>
    <row r="187" spans="18:24" ht="12.75">
      <c r="R187" s="209"/>
      <c r="S187" s="209"/>
      <c r="T187" s="209"/>
      <c r="U187" s="209"/>
      <c r="V187" s="209"/>
      <c r="W187" s="209"/>
      <c r="X187" s="209"/>
    </row>
    <row r="188" spans="18:24" ht="12.75">
      <c r="R188" s="209"/>
      <c r="S188" s="209"/>
      <c r="T188" s="209"/>
      <c r="U188" s="209"/>
      <c r="V188" s="209"/>
      <c r="W188" s="209"/>
      <c r="X188" s="209"/>
    </row>
    <row r="189" spans="18:24" ht="12.75">
      <c r="R189" s="209"/>
      <c r="S189" s="209"/>
      <c r="T189" s="209"/>
      <c r="U189" s="209"/>
      <c r="V189" s="209"/>
      <c r="W189" s="209"/>
      <c r="X189" s="209"/>
    </row>
    <row r="190" spans="18:24" ht="12.75">
      <c r="R190" s="209"/>
      <c r="S190" s="209"/>
      <c r="T190" s="209"/>
      <c r="U190" s="209"/>
      <c r="V190" s="209"/>
      <c r="W190" s="209"/>
      <c r="X190" s="209"/>
    </row>
    <row r="191" spans="18:24" ht="12.75">
      <c r="R191" s="209"/>
      <c r="S191" s="209"/>
      <c r="T191" s="209"/>
      <c r="U191" s="209"/>
      <c r="V191" s="209"/>
      <c r="W191" s="209"/>
      <c r="X191" s="209"/>
    </row>
    <row r="192" spans="18:24" ht="12.75">
      <c r="R192" s="209"/>
      <c r="S192" s="209"/>
      <c r="T192" s="209"/>
      <c r="U192" s="209"/>
      <c r="V192" s="209"/>
      <c r="W192" s="209"/>
      <c r="X192" s="209"/>
    </row>
    <row r="193" spans="18:24" ht="12.75">
      <c r="R193" s="209"/>
      <c r="S193" s="209"/>
      <c r="T193" s="209"/>
      <c r="U193" s="209"/>
      <c r="V193" s="209"/>
      <c r="W193" s="209"/>
      <c r="X193" s="209"/>
    </row>
    <row r="194" spans="18:24" ht="12.75">
      <c r="R194" s="209"/>
      <c r="S194" s="209"/>
      <c r="T194" s="209"/>
      <c r="U194" s="209"/>
      <c r="V194" s="209"/>
      <c r="W194" s="209"/>
      <c r="X194" s="209"/>
    </row>
    <row r="195" spans="18:24" ht="12.75">
      <c r="R195" s="209"/>
      <c r="S195" s="209"/>
      <c r="T195" s="209"/>
      <c r="U195" s="209"/>
      <c r="V195" s="209"/>
      <c r="W195" s="209"/>
      <c r="X195" s="209"/>
    </row>
    <row r="196" spans="18:24" ht="12.75">
      <c r="R196" s="209"/>
      <c r="S196" s="209"/>
      <c r="T196" s="209"/>
      <c r="U196" s="209"/>
      <c r="V196" s="209"/>
      <c r="W196" s="209"/>
      <c r="X196" s="209"/>
    </row>
    <row r="197" spans="18:24" ht="12.75">
      <c r="R197" s="209"/>
      <c r="S197" s="209"/>
      <c r="T197" s="209"/>
      <c r="U197" s="209"/>
      <c r="V197" s="209"/>
      <c r="W197" s="209"/>
      <c r="X197" s="209"/>
    </row>
    <row r="198" spans="18:24" ht="12.75">
      <c r="R198" s="209"/>
      <c r="S198" s="209"/>
      <c r="T198" s="209"/>
      <c r="U198" s="209"/>
      <c r="V198" s="209"/>
      <c r="W198" s="209"/>
      <c r="X198" s="209"/>
    </row>
    <row r="199" spans="18:24" ht="12.75">
      <c r="R199" s="209"/>
      <c r="S199" s="209"/>
      <c r="T199" s="209"/>
      <c r="U199" s="209"/>
      <c r="V199" s="209"/>
      <c r="W199" s="209"/>
      <c r="X199" s="209"/>
    </row>
    <row r="200" spans="18:24" ht="12.75">
      <c r="R200" s="209"/>
      <c r="S200" s="209"/>
      <c r="T200" s="209"/>
      <c r="U200" s="209"/>
      <c r="V200" s="209"/>
      <c r="W200" s="209"/>
      <c r="X200" s="209"/>
    </row>
    <row r="201" spans="18:24" ht="12.75">
      <c r="R201" s="209"/>
      <c r="S201" s="209"/>
      <c r="T201" s="209"/>
      <c r="U201" s="209"/>
      <c r="V201" s="209"/>
      <c r="W201" s="209"/>
      <c r="X201" s="209"/>
    </row>
    <row r="202" spans="18:24" ht="12.75">
      <c r="R202" s="209"/>
      <c r="S202" s="209"/>
      <c r="T202" s="209"/>
      <c r="U202" s="209"/>
      <c r="V202" s="209"/>
      <c r="W202" s="209"/>
      <c r="X202" s="209"/>
    </row>
    <row r="203" spans="18:24" ht="12.75">
      <c r="R203" s="209"/>
      <c r="S203" s="209"/>
      <c r="T203" s="209"/>
      <c r="U203" s="209"/>
      <c r="V203" s="209"/>
      <c r="W203" s="209"/>
      <c r="X203" s="209"/>
    </row>
    <row r="204" spans="18:24" ht="12.75">
      <c r="R204" s="209"/>
      <c r="S204" s="209"/>
      <c r="T204" s="209"/>
      <c r="U204" s="209"/>
      <c r="V204" s="209"/>
      <c r="W204" s="209"/>
      <c r="X204" s="209"/>
    </row>
    <row r="205" spans="18:24" ht="12.75">
      <c r="R205" s="209"/>
      <c r="S205" s="209"/>
      <c r="T205" s="209"/>
      <c r="U205" s="209"/>
      <c r="V205" s="209"/>
      <c r="W205" s="209"/>
      <c r="X205" s="209"/>
    </row>
    <row r="206" spans="18:24" ht="12.75">
      <c r="R206" s="209"/>
      <c r="S206" s="209"/>
      <c r="T206" s="209"/>
      <c r="U206" s="209"/>
      <c r="V206" s="209"/>
      <c r="W206" s="209"/>
      <c r="X206" s="209"/>
    </row>
    <row r="207" spans="18:24" ht="12.75">
      <c r="R207" s="209"/>
      <c r="S207" s="209"/>
      <c r="T207" s="209"/>
      <c r="U207" s="209"/>
      <c r="V207" s="209"/>
      <c r="W207" s="209"/>
      <c r="X207" s="209"/>
    </row>
    <row r="208" spans="18:24" ht="12.75">
      <c r="R208" s="209"/>
      <c r="S208" s="209"/>
      <c r="T208" s="209"/>
      <c r="U208" s="209"/>
      <c r="V208" s="209"/>
      <c r="W208" s="209"/>
      <c r="X208" s="209"/>
    </row>
    <row r="209" spans="18:24" ht="12.75">
      <c r="R209" s="209"/>
      <c r="S209" s="209"/>
      <c r="T209" s="209"/>
      <c r="U209" s="209"/>
      <c r="V209" s="209"/>
      <c r="W209" s="209"/>
      <c r="X209" s="209"/>
    </row>
    <row r="210" spans="18:24" ht="12.75">
      <c r="R210" s="209"/>
      <c r="S210" s="209"/>
      <c r="T210" s="209"/>
      <c r="U210" s="209"/>
      <c r="V210" s="209"/>
      <c r="W210" s="209"/>
      <c r="X210" s="209"/>
    </row>
    <row r="211" spans="18:24" ht="12.75">
      <c r="R211" s="209"/>
      <c r="S211" s="209"/>
      <c r="T211" s="209"/>
      <c r="U211" s="209"/>
      <c r="V211" s="209"/>
      <c r="W211" s="209"/>
      <c r="X211" s="209"/>
    </row>
    <row r="212" spans="18:24" ht="12.75">
      <c r="R212" s="209"/>
      <c r="S212" s="209"/>
      <c r="T212" s="209"/>
      <c r="U212" s="209"/>
      <c r="V212" s="209"/>
      <c r="W212" s="209"/>
      <c r="X212" s="209"/>
    </row>
    <row r="213" spans="18:24" ht="12.75">
      <c r="R213" s="209"/>
      <c r="S213" s="209"/>
      <c r="T213" s="209"/>
      <c r="U213" s="209"/>
      <c r="V213" s="209"/>
      <c r="W213" s="209"/>
      <c r="X213" s="209"/>
    </row>
    <row r="214" spans="18:24" ht="12.75">
      <c r="R214" s="209"/>
      <c r="S214" s="209"/>
      <c r="T214" s="209"/>
      <c r="U214" s="209"/>
      <c r="V214" s="209"/>
      <c r="W214" s="209"/>
      <c r="X214" s="209"/>
    </row>
    <row r="215" spans="18:24" ht="12.75">
      <c r="R215" s="209"/>
      <c r="S215" s="209"/>
      <c r="T215" s="209"/>
      <c r="U215" s="209"/>
      <c r="V215" s="209"/>
      <c r="W215" s="209"/>
      <c r="X215" s="209"/>
    </row>
    <row r="216" spans="18:24" ht="12.75">
      <c r="R216" s="209"/>
      <c r="S216" s="209"/>
      <c r="T216" s="209"/>
      <c r="U216" s="209"/>
      <c r="V216" s="209"/>
      <c r="W216" s="209"/>
      <c r="X216" s="209"/>
    </row>
    <row r="217" spans="18:24" ht="12.75">
      <c r="R217" s="209"/>
      <c r="S217" s="209"/>
      <c r="T217" s="209"/>
      <c r="U217" s="209"/>
      <c r="V217" s="209"/>
      <c r="W217" s="209"/>
      <c r="X217" s="209"/>
    </row>
    <row r="218" spans="18:24" ht="12.75">
      <c r="R218" s="209"/>
      <c r="S218" s="209"/>
      <c r="T218" s="209"/>
      <c r="U218" s="209"/>
      <c r="V218" s="209"/>
      <c r="W218" s="209"/>
      <c r="X218" s="209"/>
    </row>
    <row r="219" spans="18:24" ht="12.75">
      <c r="R219" s="209"/>
      <c r="S219" s="209"/>
      <c r="T219" s="209"/>
      <c r="U219" s="209"/>
      <c r="V219" s="209"/>
      <c r="W219" s="209"/>
      <c r="X219" s="209"/>
    </row>
    <row r="220" spans="18:24" ht="12.75">
      <c r="R220" s="209"/>
      <c r="S220" s="209"/>
      <c r="T220" s="209"/>
      <c r="U220" s="209"/>
      <c r="V220" s="209"/>
      <c r="W220" s="209"/>
      <c r="X220" s="209"/>
    </row>
    <row r="221" spans="18:24" ht="12.75">
      <c r="R221" s="209"/>
      <c r="S221" s="209"/>
      <c r="T221" s="209"/>
      <c r="U221" s="209"/>
      <c r="V221" s="209"/>
      <c r="W221" s="209"/>
      <c r="X221" s="209"/>
    </row>
    <row r="222" spans="18:24" ht="12.75">
      <c r="R222" s="209"/>
      <c r="S222" s="209"/>
      <c r="T222" s="209"/>
      <c r="U222" s="209"/>
      <c r="V222" s="209"/>
      <c r="W222" s="209"/>
      <c r="X222" s="209"/>
    </row>
    <row r="223" spans="18:24" ht="12.75">
      <c r="R223" s="209"/>
      <c r="S223" s="209"/>
      <c r="T223" s="209"/>
      <c r="U223" s="209"/>
      <c r="V223" s="209"/>
      <c r="W223" s="209"/>
      <c r="X223" s="209"/>
    </row>
    <row r="224" spans="18:24" ht="12.75">
      <c r="R224" s="209"/>
      <c r="S224" s="209"/>
      <c r="T224" s="209"/>
      <c r="U224" s="209"/>
      <c r="V224" s="209"/>
      <c r="W224" s="209"/>
      <c r="X224" s="209"/>
    </row>
    <row r="225" spans="18:24" ht="12.75">
      <c r="R225" s="209"/>
      <c r="S225" s="209"/>
      <c r="T225" s="209"/>
      <c r="U225" s="209"/>
      <c r="V225" s="209"/>
      <c r="W225" s="209"/>
      <c r="X225" s="209"/>
    </row>
    <row r="226" spans="18:24" ht="12.75">
      <c r="R226" s="209"/>
      <c r="S226" s="209"/>
      <c r="T226" s="209"/>
      <c r="U226" s="209"/>
      <c r="V226" s="209"/>
      <c r="W226" s="209"/>
      <c r="X226" s="209"/>
    </row>
    <row r="227" spans="18:24" ht="12.75">
      <c r="R227" s="209"/>
      <c r="S227" s="209"/>
      <c r="T227" s="209"/>
      <c r="U227" s="209"/>
      <c r="V227" s="209"/>
      <c r="W227" s="209"/>
      <c r="X227" s="209"/>
    </row>
    <row r="228" spans="18:24" ht="12.75">
      <c r="R228" s="209"/>
      <c r="S228" s="209"/>
      <c r="T228" s="209"/>
      <c r="U228" s="209"/>
      <c r="V228" s="209"/>
      <c r="W228" s="209"/>
      <c r="X228" s="209"/>
    </row>
    <row r="229" spans="18:24" ht="12.75">
      <c r="R229" s="209"/>
      <c r="S229" s="209"/>
      <c r="T229" s="209"/>
      <c r="U229" s="209"/>
      <c r="V229" s="209"/>
      <c r="W229" s="209"/>
      <c r="X229" s="209"/>
    </row>
    <row r="230" spans="18:24" ht="12.75">
      <c r="R230" s="209"/>
      <c r="S230" s="209"/>
      <c r="T230" s="209"/>
      <c r="U230" s="209"/>
      <c r="V230" s="209"/>
      <c r="W230" s="209"/>
      <c r="X230" s="209"/>
    </row>
    <row r="231" spans="18:24" ht="12.75">
      <c r="R231" s="209"/>
      <c r="S231" s="209"/>
      <c r="T231" s="209"/>
      <c r="U231" s="209"/>
      <c r="V231" s="209"/>
      <c r="W231" s="209"/>
      <c r="X231" s="209"/>
    </row>
    <row r="232" spans="18:24" ht="12.75">
      <c r="R232" s="209"/>
      <c r="S232" s="209"/>
      <c r="T232" s="209"/>
      <c r="U232" s="209"/>
      <c r="V232" s="209"/>
      <c r="W232" s="209"/>
      <c r="X232" s="209"/>
    </row>
    <row r="233" spans="18:24" ht="12.75">
      <c r="R233" s="209"/>
      <c r="S233" s="209"/>
      <c r="T233" s="209"/>
      <c r="U233" s="209"/>
      <c r="V233" s="209"/>
      <c r="W233" s="209"/>
      <c r="X233" s="209"/>
    </row>
    <row r="234" spans="18:24" ht="12.75">
      <c r="R234" s="209"/>
      <c r="S234" s="209"/>
      <c r="T234" s="209"/>
      <c r="U234" s="209"/>
      <c r="V234" s="209"/>
      <c r="W234" s="209"/>
      <c r="X234" s="209"/>
    </row>
    <row r="235" spans="18:24" ht="12.75">
      <c r="R235" s="209"/>
      <c r="S235" s="209"/>
      <c r="T235" s="209"/>
      <c r="U235" s="209"/>
      <c r="V235" s="209"/>
      <c r="W235" s="209"/>
      <c r="X235" s="209"/>
    </row>
    <row r="236" spans="18:24" ht="12.75">
      <c r="R236" s="209"/>
      <c r="S236" s="209"/>
      <c r="T236" s="209"/>
      <c r="U236" s="209"/>
      <c r="V236" s="209"/>
      <c r="W236" s="209"/>
      <c r="X236" s="209"/>
    </row>
    <row r="237" spans="18:24" ht="12.75">
      <c r="R237" s="209"/>
      <c r="S237" s="209"/>
      <c r="T237" s="209"/>
      <c r="U237" s="209"/>
      <c r="V237" s="209"/>
      <c r="W237" s="209"/>
      <c r="X237" s="209"/>
    </row>
    <row r="238" spans="18:24" ht="12.75">
      <c r="R238" s="209"/>
      <c r="S238" s="209"/>
      <c r="T238" s="209"/>
      <c r="U238" s="209"/>
      <c r="V238" s="209"/>
      <c r="W238" s="209"/>
      <c r="X238" s="209"/>
    </row>
    <row r="239" spans="18:24" ht="12.75">
      <c r="R239" s="209"/>
      <c r="S239" s="209"/>
      <c r="T239" s="209"/>
      <c r="U239" s="209"/>
      <c r="V239" s="209"/>
      <c r="W239" s="209"/>
      <c r="X239" s="209"/>
    </row>
    <row r="240" spans="18:24" ht="12.75">
      <c r="R240" s="209"/>
      <c r="S240" s="209"/>
      <c r="T240" s="209"/>
      <c r="U240" s="209"/>
      <c r="V240" s="209"/>
      <c r="W240" s="209"/>
      <c r="X240" s="209"/>
    </row>
    <row r="241" spans="18:24" ht="12.75">
      <c r="R241" s="209"/>
      <c r="S241" s="209"/>
      <c r="T241" s="209"/>
      <c r="U241" s="209"/>
      <c r="V241" s="209"/>
      <c r="W241" s="209"/>
      <c r="X241" s="209"/>
    </row>
    <row r="242" spans="18:24" ht="12.75">
      <c r="R242" s="209"/>
      <c r="S242" s="209"/>
      <c r="T242" s="209"/>
      <c r="U242" s="209"/>
      <c r="V242" s="209"/>
      <c r="W242" s="209"/>
      <c r="X242" s="209"/>
    </row>
    <row r="243" spans="18:24" ht="12.75">
      <c r="R243" s="209"/>
      <c r="S243" s="209"/>
      <c r="T243" s="209"/>
      <c r="U243" s="209"/>
      <c r="V243" s="209"/>
      <c r="W243" s="209"/>
      <c r="X243" s="209"/>
    </row>
    <row r="244" spans="18:24" ht="12.75">
      <c r="R244" s="209"/>
      <c r="S244" s="209"/>
      <c r="T244" s="209"/>
      <c r="U244" s="209"/>
      <c r="V244" s="209"/>
      <c r="W244" s="209"/>
      <c r="X244" s="209"/>
    </row>
    <row r="245" spans="18:24" ht="12.75">
      <c r="R245" s="209"/>
      <c r="S245" s="209"/>
      <c r="T245" s="209"/>
      <c r="U245" s="209"/>
      <c r="V245" s="209"/>
      <c r="W245" s="209"/>
      <c r="X245" s="209"/>
    </row>
    <row r="246" spans="18:24" ht="12.75">
      <c r="R246" s="209"/>
      <c r="S246" s="209"/>
      <c r="T246" s="209"/>
      <c r="U246" s="209"/>
      <c r="V246" s="209"/>
      <c r="W246" s="209"/>
      <c r="X246" s="209"/>
    </row>
    <row r="247" spans="18:24" ht="12.75">
      <c r="R247" s="209"/>
      <c r="S247" s="209"/>
      <c r="T247" s="209"/>
      <c r="U247" s="209"/>
      <c r="V247" s="209"/>
      <c r="W247" s="209"/>
      <c r="X247" s="209"/>
    </row>
    <row r="248" spans="18:24" ht="12.75">
      <c r="R248" s="209"/>
      <c r="S248" s="209"/>
      <c r="T248" s="209"/>
      <c r="U248" s="209"/>
      <c r="V248" s="209"/>
      <c r="W248" s="209"/>
      <c r="X248" s="209"/>
    </row>
    <row r="249" spans="18:24" ht="12.75">
      <c r="R249" s="209"/>
      <c r="S249" s="209"/>
      <c r="T249" s="209"/>
      <c r="U249" s="209"/>
      <c r="V249" s="209"/>
      <c r="W249" s="209"/>
      <c r="X249" s="209"/>
    </row>
    <row r="250" spans="18:24" ht="12.75">
      <c r="R250" s="209"/>
      <c r="S250" s="209"/>
      <c r="T250" s="209"/>
      <c r="U250" s="209"/>
      <c r="V250" s="209"/>
      <c r="W250" s="209"/>
      <c r="X250" s="209"/>
    </row>
    <row r="251" spans="18:24" ht="12.75">
      <c r="R251" s="209"/>
      <c r="S251" s="209"/>
      <c r="T251" s="209"/>
      <c r="U251" s="209"/>
      <c r="V251" s="209"/>
      <c r="W251" s="209"/>
      <c r="X251" s="209"/>
    </row>
    <row r="252" spans="18:24" ht="12.75">
      <c r="R252" s="209"/>
      <c r="S252" s="209"/>
      <c r="T252" s="209"/>
      <c r="U252" s="209"/>
      <c r="V252" s="209"/>
      <c r="W252" s="209"/>
      <c r="X252" s="209"/>
    </row>
    <row r="253" spans="18:24" ht="12.75">
      <c r="R253" s="209"/>
      <c r="S253" s="209"/>
      <c r="T253" s="209"/>
      <c r="U253" s="209"/>
      <c r="V253" s="209"/>
      <c r="W253" s="209"/>
      <c r="X253" s="209"/>
    </row>
    <row r="254" spans="18:24" ht="12.75">
      <c r="R254" s="209"/>
      <c r="S254" s="209"/>
      <c r="T254" s="209"/>
      <c r="U254" s="209"/>
      <c r="V254" s="209"/>
      <c r="W254" s="209"/>
      <c r="X254" s="209"/>
    </row>
    <row r="255" spans="18:24" ht="12.75">
      <c r="R255" s="209"/>
      <c r="S255" s="209"/>
      <c r="T255" s="209"/>
      <c r="U255" s="209"/>
      <c r="V255" s="209"/>
      <c r="W255" s="209"/>
      <c r="X255" s="209"/>
    </row>
    <row r="256" spans="18:24" ht="12.75">
      <c r="R256" s="209"/>
      <c r="S256" s="209"/>
      <c r="T256" s="209"/>
      <c r="U256" s="209"/>
      <c r="V256" s="209"/>
      <c r="W256" s="209"/>
      <c r="X256" s="209"/>
    </row>
    <row r="257" spans="18:24" ht="12.75">
      <c r="R257" s="209"/>
      <c r="S257" s="209"/>
      <c r="T257" s="209"/>
      <c r="U257" s="209"/>
      <c r="V257" s="209"/>
      <c r="W257" s="209"/>
      <c r="X257" s="209"/>
    </row>
    <row r="258" spans="18:24" ht="12.75">
      <c r="R258" s="209"/>
      <c r="S258" s="209"/>
      <c r="T258" s="209"/>
      <c r="U258" s="209"/>
      <c r="V258" s="209"/>
      <c r="W258" s="209"/>
      <c r="X258" s="209"/>
    </row>
    <row r="259" spans="18:24" ht="12.75">
      <c r="R259" s="209"/>
      <c r="S259" s="209"/>
      <c r="T259" s="209"/>
      <c r="U259" s="209"/>
      <c r="V259" s="209"/>
      <c r="W259" s="209"/>
      <c r="X259" s="209"/>
    </row>
    <row r="260" spans="18:24" ht="12.75">
      <c r="R260" s="209"/>
      <c r="S260" s="209"/>
      <c r="T260" s="209"/>
      <c r="U260" s="209"/>
      <c r="V260" s="209"/>
      <c r="W260" s="209"/>
      <c r="X260" s="209"/>
    </row>
    <row r="261" spans="18:24" ht="12.75">
      <c r="R261" s="209"/>
      <c r="S261" s="209"/>
      <c r="T261" s="209"/>
      <c r="U261" s="209"/>
      <c r="V261" s="209"/>
      <c r="W261" s="209"/>
      <c r="X261" s="209"/>
    </row>
    <row r="262" spans="18:24" ht="12.75">
      <c r="R262" s="209"/>
      <c r="S262" s="209"/>
      <c r="T262" s="209"/>
      <c r="U262" s="209"/>
      <c r="V262" s="209"/>
      <c r="W262" s="209"/>
      <c r="X262" s="209"/>
    </row>
    <row r="263" spans="18:24" ht="12.75">
      <c r="R263" s="209"/>
      <c r="S263" s="209"/>
      <c r="T263" s="209"/>
      <c r="U263" s="209"/>
      <c r="V263" s="209"/>
      <c r="W263" s="209"/>
      <c r="X263" s="209"/>
    </row>
    <row r="264" spans="18:24" ht="12.75">
      <c r="R264" s="209"/>
      <c r="S264" s="209"/>
      <c r="T264" s="209"/>
      <c r="U264" s="209"/>
      <c r="V264" s="209"/>
      <c r="W264" s="209"/>
      <c r="X264" s="209"/>
    </row>
    <row r="265" spans="18:24" ht="12.75">
      <c r="R265" s="209"/>
      <c r="S265" s="209"/>
      <c r="T265" s="209"/>
      <c r="U265" s="209"/>
      <c r="V265" s="209"/>
      <c r="W265" s="209"/>
      <c r="X265" s="209"/>
    </row>
    <row r="266" spans="18:24" ht="12.75">
      <c r="R266" s="209"/>
      <c r="S266" s="209"/>
      <c r="T266" s="209"/>
      <c r="U266" s="209"/>
      <c r="V266" s="209"/>
      <c r="W266" s="209"/>
      <c r="X266" s="209"/>
    </row>
    <row r="267" spans="18:24" ht="12.75">
      <c r="R267" s="209"/>
      <c r="S267" s="209"/>
      <c r="T267" s="209"/>
      <c r="U267" s="209"/>
      <c r="V267" s="209"/>
      <c r="W267" s="209"/>
      <c r="X267" s="209"/>
    </row>
    <row r="268" spans="18:24" ht="12.75">
      <c r="R268" s="209"/>
      <c r="S268" s="209"/>
      <c r="T268" s="209"/>
      <c r="U268" s="209"/>
      <c r="V268" s="209"/>
      <c r="W268" s="209"/>
      <c r="X268" s="209"/>
    </row>
    <row r="269" spans="18:24" ht="12.75">
      <c r="R269" s="209"/>
      <c r="S269" s="209"/>
      <c r="T269" s="209"/>
      <c r="U269" s="209"/>
      <c r="V269" s="209"/>
      <c r="W269" s="209"/>
      <c r="X269" s="209"/>
    </row>
    <row r="270" spans="18:24" ht="12.75">
      <c r="R270" s="209"/>
      <c r="S270" s="209"/>
      <c r="T270" s="209"/>
      <c r="U270" s="209"/>
      <c r="V270" s="209"/>
      <c r="W270" s="209"/>
      <c r="X270" s="209"/>
    </row>
    <row r="271" spans="18:24" ht="12.75">
      <c r="R271" s="209"/>
      <c r="S271" s="209"/>
      <c r="T271" s="209"/>
      <c r="U271" s="209"/>
      <c r="V271" s="209"/>
      <c r="W271" s="209"/>
      <c r="X271" s="209"/>
    </row>
    <row r="272" spans="18:24" ht="12.75">
      <c r="R272" s="209"/>
      <c r="S272" s="209"/>
      <c r="T272" s="209"/>
      <c r="U272" s="209"/>
      <c r="V272" s="209"/>
      <c r="W272" s="209"/>
      <c r="X272" s="209"/>
    </row>
    <row r="273" spans="18:24" ht="12.75">
      <c r="R273" s="209"/>
      <c r="S273" s="209"/>
      <c r="T273" s="209"/>
      <c r="U273" s="209"/>
      <c r="V273" s="209"/>
      <c r="W273" s="209"/>
      <c r="X273" s="209"/>
    </row>
    <row r="274" spans="18:24" ht="12.75">
      <c r="R274" s="209"/>
      <c r="S274" s="209"/>
      <c r="T274" s="209"/>
      <c r="U274" s="209"/>
      <c r="V274" s="209"/>
      <c r="W274" s="209"/>
      <c r="X274" s="209"/>
    </row>
    <row r="275" spans="18:24" ht="12.75">
      <c r="R275" s="209"/>
      <c r="S275" s="209"/>
      <c r="T275" s="209"/>
      <c r="U275" s="209"/>
      <c r="V275" s="209"/>
      <c r="W275" s="209"/>
      <c r="X275" s="209"/>
    </row>
    <row r="276" spans="18:24" ht="12.75">
      <c r="R276" s="209"/>
      <c r="S276" s="209"/>
      <c r="T276" s="209"/>
      <c r="U276" s="209"/>
      <c r="V276" s="209"/>
      <c r="W276" s="209"/>
      <c r="X276" s="209"/>
    </row>
    <row r="277" spans="18:24" ht="12.75">
      <c r="R277" s="209"/>
      <c r="S277" s="209"/>
      <c r="T277" s="209"/>
      <c r="U277" s="209"/>
      <c r="V277" s="209"/>
      <c r="W277" s="209"/>
      <c r="X277" s="209"/>
    </row>
    <row r="278" spans="18:24" ht="12.75">
      <c r="R278" s="209"/>
      <c r="S278" s="209"/>
      <c r="T278" s="209"/>
      <c r="U278" s="209"/>
      <c r="V278" s="209"/>
      <c r="W278" s="209"/>
      <c r="X278" s="209"/>
    </row>
    <row r="279" spans="18:24" ht="12.75">
      <c r="R279" s="209"/>
      <c r="S279" s="209"/>
      <c r="T279" s="209"/>
      <c r="U279" s="209"/>
      <c r="V279" s="209"/>
      <c r="W279" s="209"/>
      <c r="X279" s="209"/>
    </row>
    <row r="280" spans="18:24" ht="12.75">
      <c r="R280" s="209"/>
      <c r="S280" s="209"/>
      <c r="T280" s="209"/>
      <c r="U280" s="209"/>
      <c r="V280" s="209"/>
      <c r="W280" s="209"/>
      <c r="X280" s="209"/>
    </row>
    <row r="281" spans="18:24" ht="12.75">
      <c r="R281" s="209"/>
      <c r="S281" s="209"/>
      <c r="T281" s="209"/>
      <c r="U281" s="209"/>
      <c r="V281" s="209"/>
      <c r="W281" s="209"/>
      <c r="X281" s="209"/>
    </row>
    <row r="282" spans="18:24" ht="12.75">
      <c r="R282" s="209"/>
      <c r="S282" s="209"/>
      <c r="T282" s="209"/>
      <c r="U282" s="209"/>
      <c r="V282" s="209"/>
      <c r="W282" s="209"/>
      <c r="X282" s="209"/>
    </row>
    <row r="283" spans="18:24" ht="12.75">
      <c r="R283" s="209"/>
      <c r="S283" s="209"/>
      <c r="T283" s="209"/>
      <c r="U283" s="209"/>
      <c r="V283" s="209"/>
      <c r="W283" s="209"/>
      <c r="X283" s="209"/>
    </row>
    <row r="284" spans="18:24" ht="12.75">
      <c r="R284" s="209"/>
      <c r="S284" s="209"/>
      <c r="T284" s="209"/>
      <c r="U284" s="209"/>
      <c r="V284" s="209"/>
      <c r="W284" s="209"/>
      <c r="X284" s="209"/>
    </row>
    <row r="285" spans="18:24" ht="12.75">
      <c r="R285" s="209"/>
      <c r="S285" s="209"/>
      <c r="T285" s="209"/>
      <c r="U285" s="209"/>
      <c r="V285" s="209"/>
      <c r="W285" s="209"/>
      <c r="X285" s="209"/>
    </row>
    <row r="286" spans="18:24" ht="12.75">
      <c r="R286" s="209"/>
      <c r="S286" s="209"/>
      <c r="T286" s="209"/>
      <c r="U286" s="209"/>
      <c r="V286" s="209"/>
      <c r="W286" s="209"/>
      <c r="X286" s="209"/>
    </row>
    <row r="287" spans="18:24" ht="12.75">
      <c r="R287" s="209"/>
      <c r="S287" s="209"/>
      <c r="T287" s="209"/>
      <c r="U287" s="209"/>
      <c r="V287" s="209"/>
      <c r="W287" s="209"/>
      <c r="X287" s="209"/>
    </row>
    <row r="288" spans="18:24" ht="12.75">
      <c r="R288" s="209"/>
      <c r="S288" s="209"/>
      <c r="T288" s="209"/>
      <c r="U288" s="209"/>
      <c r="V288" s="209"/>
      <c r="W288" s="209"/>
      <c r="X288" s="209"/>
    </row>
    <row r="289" spans="18:24" ht="12.75">
      <c r="R289" s="209"/>
      <c r="S289" s="209"/>
      <c r="T289" s="209"/>
      <c r="U289" s="209"/>
      <c r="V289" s="209"/>
      <c r="W289" s="209"/>
      <c r="X289" s="209"/>
    </row>
    <row r="290" spans="18:24" ht="12.75">
      <c r="R290" s="209"/>
      <c r="S290" s="209"/>
      <c r="T290" s="209"/>
      <c r="U290" s="209"/>
      <c r="V290" s="209"/>
      <c r="W290" s="209"/>
      <c r="X290" s="209"/>
    </row>
    <row r="291" spans="18:24" ht="12.75">
      <c r="R291" s="209"/>
      <c r="S291" s="209"/>
      <c r="T291" s="209"/>
      <c r="U291" s="209"/>
      <c r="V291" s="209"/>
      <c r="W291" s="209"/>
      <c r="X291" s="209"/>
    </row>
    <row r="292" spans="18:24" ht="12.75">
      <c r="R292" s="209"/>
      <c r="S292" s="209"/>
      <c r="T292" s="209"/>
      <c r="U292" s="209"/>
      <c r="V292" s="209"/>
      <c r="W292" s="209"/>
      <c r="X292" s="209"/>
    </row>
    <row r="293" spans="18:24" ht="12.75">
      <c r="R293" s="209"/>
      <c r="S293" s="209"/>
      <c r="T293" s="209"/>
      <c r="U293" s="209"/>
      <c r="V293" s="209"/>
      <c r="W293" s="209"/>
      <c r="X293" s="209"/>
    </row>
    <row r="294" spans="18:24" ht="12.75">
      <c r="R294" s="209"/>
      <c r="S294" s="209"/>
      <c r="T294" s="209"/>
      <c r="U294" s="209"/>
      <c r="V294" s="209"/>
      <c r="W294" s="209"/>
      <c r="X294" s="209"/>
    </row>
    <row r="295" spans="18:24" ht="12.75">
      <c r="R295" s="209"/>
      <c r="S295" s="209"/>
      <c r="T295" s="209"/>
      <c r="U295" s="209"/>
      <c r="V295" s="209"/>
      <c r="W295" s="209"/>
      <c r="X295" s="209"/>
    </row>
    <row r="296" spans="18:24" ht="12.75">
      <c r="R296" s="209"/>
      <c r="S296" s="209"/>
      <c r="T296" s="209"/>
      <c r="U296" s="209"/>
      <c r="V296" s="209"/>
      <c r="W296" s="209"/>
      <c r="X296" s="209"/>
    </row>
    <row r="297" spans="18:24" ht="12.75">
      <c r="R297" s="209"/>
      <c r="S297" s="209"/>
      <c r="T297" s="209"/>
      <c r="U297" s="209"/>
      <c r="V297" s="209"/>
      <c r="W297" s="209"/>
      <c r="X297" s="209"/>
    </row>
    <row r="298" spans="18:24" ht="12.75">
      <c r="R298" s="209"/>
      <c r="S298" s="209"/>
      <c r="T298" s="209"/>
      <c r="U298" s="209"/>
      <c r="V298" s="209"/>
      <c r="W298" s="209"/>
      <c r="X298" s="209"/>
    </row>
    <row r="299" spans="18:24" ht="12.75">
      <c r="R299" s="209"/>
      <c r="S299" s="209"/>
      <c r="T299" s="209"/>
      <c r="U299" s="209"/>
      <c r="V299" s="209"/>
      <c r="W299" s="209"/>
      <c r="X299" s="209"/>
    </row>
    <row r="300" spans="18:24" ht="12.75">
      <c r="R300" s="209"/>
      <c r="S300" s="209"/>
      <c r="T300" s="209"/>
      <c r="U300" s="209"/>
      <c r="V300" s="209"/>
      <c r="W300" s="209"/>
      <c r="X300" s="209"/>
    </row>
    <row r="301" spans="18:24" ht="12.75">
      <c r="R301" s="209"/>
      <c r="S301" s="209"/>
      <c r="T301" s="209"/>
      <c r="U301" s="209"/>
      <c r="V301" s="209"/>
      <c r="W301" s="209"/>
      <c r="X301" s="209"/>
    </row>
    <row r="302" spans="18:24" ht="12.75">
      <c r="R302" s="209"/>
      <c r="S302" s="209"/>
      <c r="T302" s="209"/>
      <c r="U302" s="209"/>
      <c r="V302" s="209"/>
      <c r="W302" s="209"/>
      <c r="X302" s="209"/>
    </row>
    <row r="303" spans="18:24" ht="12.75">
      <c r="R303" s="209"/>
      <c r="S303" s="209"/>
      <c r="T303" s="209"/>
      <c r="U303" s="209"/>
      <c r="V303" s="209"/>
      <c r="W303" s="209"/>
      <c r="X303" s="209"/>
    </row>
    <row r="304" spans="18:24" ht="12.75">
      <c r="R304" s="209"/>
      <c r="S304" s="209"/>
      <c r="T304" s="209"/>
      <c r="U304" s="209"/>
      <c r="V304" s="209"/>
      <c r="W304" s="209"/>
      <c r="X304" s="209"/>
    </row>
    <row r="305" spans="18:24" ht="12.75">
      <c r="R305" s="209"/>
      <c r="S305" s="209"/>
      <c r="T305" s="209"/>
      <c r="U305" s="209"/>
      <c r="V305" s="209"/>
      <c r="W305" s="209"/>
      <c r="X305" s="209"/>
    </row>
    <row r="306" spans="18:24" ht="12.75">
      <c r="R306" s="209"/>
      <c r="S306" s="209"/>
      <c r="T306" s="209"/>
      <c r="U306" s="209"/>
      <c r="V306" s="209"/>
      <c r="W306" s="209"/>
      <c r="X306" s="209"/>
    </row>
    <row r="307" spans="18:24" ht="12.75">
      <c r="R307" s="209"/>
      <c r="S307" s="209"/>
      <c r="T307" s="209"/>
      <c r="U307" s="209"/>
      <c r="V307" s="209"/>
      <c r="W307" s="209"/>
      <c r="X307" s="209"/>
    </row>
    <row r="308" spans="18:24" ht="12.75">
      <c r="R308" s="209"/>
      <c r="S308" s="209"/>
      <c r="T308" s="209"/>
      <c r="U308" s="209"/>
      <c r="V308" s="209"/>
      <c r="W308" s="209"/>
      <c r="X308" s="209"/>
    </row>
    <row r="309" spans="18:24" ht="12.75">
      <c r="R309" s="209"/>
      <c r="S309" s="209"/>
      <c r="T309" s="209"/>
      <c r="U309" s="209"/>
      <c r="V309" s="209"/>
      <c r="W309" s="209"/>
      <c r="X309" s="209"/>
    </row>
    <row r="310" spans="18:24" ht="12.75">
      <c r="R310" s="209"/>
      <c r="S310" s="209"/>
      <c r="T310" s="209"/>
      <c r="U310" s="209"/>
      <c r="V310" s="209"/>
      <c r="W310" s="209"/>
      <c r="X310" s="209"/>
    </row>
    <row r="311" spans="18:24" ht="12.75">
      <c r="R311" s="209"/>
      <c r="S311" s="209"/>
      <c r="T311" s="209"/>
      <c r="U311" s="209"/>
      <c r="V311" s="209"/>
      <c r="W311" s="209"/>
      <c r="X311" s="209"/>
    </row>
    <row r="312" spans="18:24" ht="12.75">
      <c r="R312" s="209"/>
      <c r="S312" s="209"/>
      <c r="T312" s="209"/>
      <c r="U312" s="209"/>
      <c r="V312" s="209"/>
      <c r="W312" s="209"/>
      <c r="X312" s="209"/>
    </row>
    <row r="313" spans="18:24" ht="12.75">
      <c r="R313" s="209"/>
      <c r="S313" s="209"/>
      <c r="T313" s="209"/>
      <c r="U313" s="209"/>
      <c r="V313" s="209"/>
      <c r="W313" s="209"/>
      <c r="X313" s="209"/>
    </row>
    <row r="314" spans="18:24" ht="12.75">
      <c r="R314" s="209"/>
      <c r="S314" s="209"/>
      <c r="T314" s="209"/>
      <c r="U314" s="209"/>
      <c r="V314" s="209"/>
      <c r="W314" s="209"/>
      <c r="X314" s="209"/>
    </row>
    <row r="315" spans="18:24" ht="12.75">
      <c r="R315" s="209"/>
      <c r="S315" s="209"/>
      <c r="T315" s="209"/>
      <c r="U315" s="209"/>
      <c r="V315" s="209"/>
      <c r="W315" s="209"/>
      <c r="X315" s="209"/>
    </row>
    <row r="316" spans="18:24" ht="12.75">
      <c r="R316" s="209"/>
      <c r="S316" s="209"/>
      <c r="T316" s="209"/>
      <c r="U316" s="209"/>
      <c r="V316" s="209"/>
      <c r="W316" s="209"/>
      <c r="X316" s="209"/>
    </row>
    <row r="317" spans="18:24" ht="12.75">
      <c r="R317" s="209"/>
      <c r="S317" s="209"/>
      <c r="T317" s="209"/>
      <c r="U317" s="209"/>
      <c r="V317" s="209"/>
      <c r="W317" s="209"/>
      <c r="X317" s="209"/>
    </row>
    <row r="318" spans="18:24" ht="12.75">
      <c r="R318" s="209"/>
      <c r="S318" s="209"/>
      <c r="T318" s="209"/>
      <c r="U318" s="209"/>
      <c r="V318" s="209"/>
      <c r="W318" s="209"/>
      <c r="X318" s="209"/>
    </row>
    <row r="319" spans="18:24" ht="12.75">
      <c r="R319" s="209"/>
      <c r="S319" s="209"/>
      <c r="T319" s="209"/>
      <c r="U319" s="209"/>
      <c r="V319" s="209"/>
      <c r="W319" s="209"/>
      <c r="X319" s="209"/>
    </row>
    <row r="320" spans="18:24" ht="12.75">
      <c r="R320" s="209"/>
      <c r="S320" s="209"/>
      <c r="T320" s="209"/>
      <c r="U320" s="209"/>
      <c r="V320" s="209"/>
      <c r="W320" s="209"/>
      <c r="X320" s="209"/>
    </row>
    <row r="321" spans="18:24" ht="12.75">
      <c r="R321" s="209"/>
      <c r="S321" s="209"/>
      <c r="T321" s="209"/>
      <c r="U321" s="209"/>
      <c r="V321" s="209"/>
      <c r="W321" s="209"/>
      <c r="X321" s="209"/>
    </row>
    <row r="322" spans="18:24" ht="12.75">
      <c r="R322" s="209"/>
      <c r="S322" s="209"/>
      <c r="T322" s="209"/>
      <c r="U322" s="209"/>
      <c r="V322" s="209"/>
      <c r="W322" s="209"/>
      <c r="X322" s="209"/>
    </row>
    <row r="323" spans="18:24" ht="12.75">
      <c r="R323" s="209"/>
      <c r="S323" s="209"/>
      <c r="T323" s="209"/>
      <c r="U323" s="209"/>
      <c r="V323" s="209"/>
      <c r="W323" s="209"/>
      <c r="X323" s="209"/>
    </row>
    <row r="324" spans="18:24" ht="12.75">
      <c r="R324" s="209"/>
      <c r="S324" s="209"/>
      <c r="T324" s="209"/>
      <c r="U324" s="209"/>
      <c r="V324" s="209"/>
      <c r="W324" s="209"/>
      <c r="X324" s="209"/>
    </row>
    <row r="325" spans="18:24" ht="12.75">
      <c r="R325" s="209"/>
      <c r="S325" s="209"/>
      <c r="T325" s="209"/>
      <c r="U325" s="209"/>
      <c r="V325" s="209"/>
      <c r="W325" s="209"/>
      <c r="X325" s="209"/>
    </row>
    <row r="326" spans="18:24" ht="12.75">
      <c r="R326" s="209"/>
      <c r="S326" s="209"/>
      <c r="T326" s="209"/>
      <c r="U326" s="209"/>
      <c r="V326" s="209"/>
      <c r="W326" s="209"/>
      <c r="X326" s="209"/>
    </row>
    <row r="327" spans="18:24" ht="12.75">
      <c r="R327" s="209"/>
      <c r="S327" s="209"/>
      <c r="T327" s="209"/>
      <c r="U327" s="209"/>
      <c r="V327" s="209"/>
      <c r="W327" s="209"/>
      <c r="X327" s="209"/>
    </row>
    <row r="328" spans="18:24" ht="12.75">
      <c r="R328" s="209"/>
      <c r="S328" s="209"/>
      <c r="T328" s="209"/>
      <c r="U328" s="209"/>
      <c r="V328" s="209"/>
      <c r="W328" s="209"/>
      <c r="X328" s="209"/>
    </row>
    <row r="329" spans="18:24" ht="12.75">
      <c r="R329" s="209"/>
      <c r="S329" s="209"/>
      <c r="T329" s="209"/>
      <c r="U329" s="209"/>
      <c r="V329" s="209"/>
      <c r="W329" s="209"/>
      <c r="X329" s="209"/>
    </row>
    <row r="330" spans="18:24" ht="12.75">
      <c r="R330" s="209"/>
      <c r="S330" s="209"/>
      <c r="T330" s="209"/>
      <c r="U330" s="209"/>
      <c r="V330" s="209"/>
      <c r="W330" s="209"/>
      <c r="X330" s="209"/>
    </row>
    <row r="331" spans="18:24" ht="12.75">
      <c r="R331" s="209"/>
      <c r="S331" s="209"/>
      <c r="T331" s="209"/>
      <c r="U331" s="209"/>
      <c r="V331" s="209"/>
      <c r="W331" s="209"/>
      <c r="X331" s="209"/>
    </row>
    <row r="332" spans="18:24" ht="12.75">
      <c r="R332" s="209"/>
      <c r="S332" s="209"/>
      <c r="T332" s="209"/>
      <c r="U332" s="209"/>
      <c r="V332" s="209"/>
      <c r="W332" s="209"/>
      <c r="X332" s="209"/>
    </row>
    <row r="333" spans="18:24" ht="12.75">
      <c r="R333" s="209"/>
      <c r="S333" s="209"/>
      <c r="T333" s="209"/>
      <c r="U333" s="209"/>
      <c r="V333" s="209"/>
      <c r="W333" s="209"/>
      <c r="X333" s="209"/>
    </row>
    <row r="334" spans="18:24" ht="12.75">
      <c r="R334" s="209"/>
      <c r="S334" s="209"/>
      <c r="T334" s="209"/>
      <c r="U334" s="209"/>
      <c r="V334" s="209"/>
      <c r="W334" s="209"/>
      <c r="X334" s="209"/>
    </row>
    <row r="335" spans="18:24" ht="12.75">
      <c r="R335" s="209"/>
      <c r="S335" s="209"/>
      <c r="T335" s="209"/>
      <c r="U335" s="209"/>
      <c r="V335" s="209"/>
      <c r="W335" s="209"/>
      <c r="X335" s="209"/>
    </row>
    <row r="336" spans="18:24" ht="12.75">
      <c r="R336" s="209"/>
      <c r="S336" s="209"/>
      <c r="T336" s="209"/>
      <c r="U336" s="209"/>
      <c r="V336" s="209"/>
      <c r="W336" s="209"/>
      <c r="X336" s="209"/>
    </row>
    <row r="337" spans="18:24" ht="12.75">
      <c r="R337" s="209"/>
      <c r="S337" s="209"/>
      <c r="T337" s="209"/>
      <c r="U337" s="209"/>
      <c r="V337" s="209"/>
      <c r="W337" s="209"/>
      <c r="X337" s="209"/>
    </row>
    <row r="338" spans="18:24" ht="12.75">
      <c r="R338" s="209"/>
      <c r="S338" s="209"/>
      <c r="T338" s="209"/>
      <c r="U338" s="209"/>
      <c r="V338" s="209"/>
      <c r="W338" s="209"/>
      <c r="X338" s="209"/>
    </row>
    <row r="339" spans="18:24" ht="12.75">
      <c r="R339" s="209"/>
      <c r="S339" s="209"/>
      <c r="T339" s="209"/>
      <c r="U339" s="209"/>
      <c r="V339" s="209"/>
      <c r="W339" s="209"/>
      <c r="X339" s="209"/>
    </row>
    <row r="340" spans="18:24" ht="12.75">
      <c r="R340" s="209"/>
      <c r="S340" s="209"/>
      <c r="T340" s="209"/>
      <c r="U340" s="209"/>
      <c r="V340" s="209"/>
      <c r="W340" s="209"/>
      <c r="X340" s="209"/>
    </row>
    <row r="341" spans="18:24" ht="12.75">
      <c r="R341" s="209"/>
      <c r="S341" s="209"/>
      <c r="T341" s="209"/>
      <c r="U341" s="209"/>
      <c r="V341" s="209"/>
      <c r="W341" s="209"/>
      <c r="X341" s="209"/>
    </row>
    <row r="342" spans="18:24" ht="12.75">
      <c r="R342" s="209"/>
      <c r="S342" s="209"/>
      <c r="T342" s="209"/>
      <c r="U342" s="209"/>
      <c r="V342" s="209"/>
      <c r="W342" s="209"/>
      <c r="X342" s="209"/>
    </row>
    <row r="343" spans="18:24" ht="12.75">
      <c r="R343" s="209"/>
      <c r="S343" s="209"/>
      <c r="T343" s="209"/>
      <c r="U343" s="209"/>
      <c r="V343" s="209"/>
      <c r="W343" s="209"/>
      <c r="X343" s="209"/>
    </row>
    <row r="344" spans="18:24" ht="12.75">
      <c r="R344" s="209"/>
      <c r="S344" s="209"/>
      <c r="T344" s="209"/>
      <c r="U344" s="209"/>
      <c r="V344" s="209"/>
      <c r="W344" s="209"/>
      <c r="X344" s="209"/>
    </row>
    <row r="345" spans="18:24" ht="12.75">
      <c r="R345" s="209"/>
      <c r="S345" s="209"/>
      <c r="T345" s="209"/>
      <c r="U345" s="209"/>
      <c r="V345" s="209"/>
      <c r="W345" s="209"/>
      <c r="X345" s="209"/>
    </row>
    <row r="346" spans="18:24" ht="12.75">
      <c r="R346" s="209"/>
      <c r="S346" s="209"/>
      <c r="T346" s="209"/>
      <c r="U346" s="209"/>
      <c r="V346" s="209"/>
      <c r="W346" s="209"/>
      <c r="X346" s="209"/>
    </row>
    <row r="347" spans="18:24" ht="12.75">
      <c r="R347" s="209"/>
      <c r="S347" s="209"/>
      <c r="T347" s="209"/>
      <c r="U347" s="209"/>
      <c r="V347" s="209"/>
      <c r="W347" s="209"/>
      <c r="X347" s="209"/>
    </row>
    <row r="348" spans="18:24" ht="12.75">
      <c r="R348" s="209"/>
      <c r="S348" s="209"/>
      <c r="T348" s="209"/>
      <c r="U348" s="209"/>
      <c r="V348" s="209"/>
      <c r="W348" s="209"/>
      <c r="X348" s="209"/>
    </row>
    <row r="349" spans="18:24" ht="12.75">
      <c r="R349" s="209"/>
      <c r="S349" s="209"/>
      <c r="T349" s="209"/>
      <c r="U349" s="209"/>
      <c r="V349" s="209"/>
      <c r="W349" s="209"/>
      <c r="X349" s="209"/>
    </row>
    <row r="350" spans="18:24" ht="12.75">
      <c r="R350" s="209"/>
      <c r="S350" s="209"/>
      <c r="T350" s="209"/>
      <c r="U350" s="209"/>
      <c r="V350" s="209"/>
      <c r="W350" s="209"/>
      <c r="X350" s="209"/>
    </row>
    <row r="351" spans="18:24" ht="12.75">
      <c r="R351" s="209"/>
      <c r="S351" s="209"/>
      <c r="T351" s="209"/>
      <c r="U351" s="209"/>
      <c r="V351" s="209"/>
      <c r="W351" s="209"/>
      <c r="X351" s="209"/>
    </row>
    <row r="352" spans="18:24" ht="12.75">
      <c r="R352" s="209"/>
      <c r="S352" s="209"/>
      <c r="T352" s="209"/>
      <c r="U352" s="209"/>
      <c r="V352" s="209"/>
      <c r="W352" s="209"/>
      <c r="X352" s="209"/>
    </row>
    <row r="353" spans="18:24" ht="12.75">
      <c r="R353" s="209"/>
      <c r="S353" s="209"/>
      <c r="T353" s="209"/>
      <c r="U353" s="209"/>
      <c r="V353" s="209"/>
      <c r="W353" s="209"/>
      <c r="X353" s="209"/>
    </row>
    <row r="354" spans="18:24" ht="12.75">
      <c r="R354" s="209"/>
      <c r="S354" s="209"/>
      <c r="T354" s="209"/>
      <c r="U354" s="209"/>
      <c r="V354" s="209"/>
      <c r="W354" s="209"/>
      <c r="X354" s="209"/>
    </row>
    <row r="355" spans="18:24" ht="12.75">
      <c r="R355" s="209"/>
      <c r="S355" s="209"/>
      <c r="T355" s="209"/>
      <c r="U355" s="209"/>
      <c r="V355" s="209"/>
      <c r="W355" s="209"/>
      <c r="X355" s="209"/>
    </row>
    <row r="356" spans="18:24" ht="12.75">
      <c r="R356" s="209"/>
      <c r="S356" s="209"/>
      <c r="T356" s="209"/>
      <c r="U356" s="209"/>
      <c r="V356" s="209"/>
      <c r="W356" s="209"/>
      <c r="X356" s="209"/>
    </row>
    <row r="357" spans="18:24" ht="12.75">
      <c r="R357" s="209"/>
      <c r="S357" s="209"/>
      <c r="T357" s="209"/>
      <c r="U357" s="209"/>
      <c r="V357" s="209"/>
      <c r="W357" s="209"/>
      <c r="X357" s="209"/>
    </row>
    <row r="358" spans="18:24" ht="12.75">
      <c r="R358" s="209"/>
      <c r="S358" s="209"/>
      <c r="T358" s="209"/>
      <c r="U358" s="209"/>
      <c r="V358" s="209"/>
      <c r="W358" s="209"/>
      <c r="X358" s="209"/>
    </row>
    <row r="359" spans="18:24" ht="12.75">
      <c r="R359" s="209"/>
      <c r="S359" s="209"/>
      <c r="T359" s="209"/>
      <c r="U359" s="209"/>
      <c r="V359" s="209"/>
      <c r="W359" s="209"/>
      <c r="X359" s="209"/>
    </row>
    <row r="360" spans="18:24" ht="12.75">
      <c r="R360" s="209"/>
      <c r="S360" s="209"/>
      <c r="T360" s="209"/>
      <c r="U360" s="209"/>
      <c r="V360" s="209"/>
      <c r="W360" s="209"/>
      <c r="X360" s="209"/>
    </row>
    <row r="361" spans="18:24" ht="12.75">
      <c r="R361" s="209"/>
      <c r="S361" s="209"/>
      <c r="T361" s="209"/>
      <c r="U361" s="209"/>
      <c r="V361" s="209"/>
      <c r="W361" s="209"/>
      <c r="X361" s="209"/>
    </row>
    <row r="362" spans="18:24" ht="12.75">
      <c r="R362" s="209"/>
      <c r="S362" s="209"/>
      <c r="T362" s="209"/>
      <c r="U362" s="209"/>
      <c r="V362" s="209"/>
      <c r="W362" s="209"/>
      <c r="X362" s="209"/>
    </row>
    <row r="363" spans="18:24" ht="12.75">
      <c r="R363" s="209"/>
      <c r="S363" s="209"/>
      <c r="T363" s="209"/>
      <c r="U363" s="209"/>
      <c r="V363" s="209"/>
      <c r="W363" s="209"/>
      <c r="X363" s="209"/>
    </row>
    <row r="364" spans="18:24" ht="12.75">
      <c r="R364" s="209"/>
      <c r="S364" s="209"/>
      <c r="T364" s="209"/>
      <c r="U364" s="209"/>
      <c r="V364" s="209"/>
      <c r="W364" s="209"/>
      <c r="X364" s="209"/>
    </row>
    <row r="365" spans="18:24" ht="12.75">
      <c r="R365" s="209"/>
      <c r="S365" s="209"/>
      <c r="T365" s="209"/>
      <c r="U365" s="209"/>
      <c r="V365" s="209"/>
      <c r="W365" s="209"/>
      <c r="X365" s="209"/>
    </row>
    <row r="366" spans="18:24" ht="12.75">
      <c r="R366" s="209"/>
      <c r="S366" s="209"/>
      <c r="T366" s="209"/>
      <c r="U366" s="209"/>
      <c r="V366" s="209"/>
      <c r="W366" s="209"/>
      <c r="X366" s="209"/>
    </row>
    <row r="367" spans="18:24" ht="12.75">
      <c r="R367" s="209"/>
      <c r="S367" s="209"/>
      <c r="T367" s="209"/>
      <c r="U367" s="209"/>
      <c r="V367" s="209"/>
      <c r="W367" s="209"/>
      <c r="X367" s="209"/>
    </row>
    <row r="368" spans="18:24" ht="12.75">
      <c r="R368" s="209"/>
      <c r="S368" s="209"/>
      <c r="T368" s="209"/>
      <c r="U368" s="209"/>
      <c r="V368" s="209"/>
      <c r="W368" s="209"/>
      <c r="X368" s="209"/>
    </row>
    <row r="369" spans="18:24" ht="12.75">
      <c r="R369" s="209"/>
      <c r="S369" s="209"/>
      <c r="T369" s="209"/>
      <c r="U369" s="209"/>
      <c r="V369" s="209"/>
      <c r="W369" s="209"/>
      <c r="X369" s="209"/>
    </row>
    <row r="370" spans="18:24" ht="12.75">
      <c r="R370" s="209"/>
      <c r="S370" s="209"/>
      <c r="T370" s="209"/>
      <c r="U370" s="209"/>
      <c r="V370" s="209"/>
      <c r="W370" s="209"/>
      <c r="X370" s="209"/>
    </row>
    <row r="371" spans="18:24" ht="12.75">
      <c r="R371" s="209"/>
      <c r="S371" s="209"/>
      <c r="T371" s="209"/>
      <c r="U371" s="209"/>
      <c r="V371" s="209"/>
      <c r="W371" s="209"/>
      <c r="X371" s="209"/>
    </row>
    <row r="372" spans="18:24" ht="12.75">
      <c r="R372" s="209"/>
      <c r="S372" s="209"/>
      <c r="T372" s="209"/>
      <c r="U372" s="209"/>
      <c r="V372" s="209"/>
      <c r="W372" s="209"/>
      <c r="X372" s="209"/>
    </row>
    <row r="373" spans="18:24" ht="12.75">
      <c r="R373" s="209"/>
      <c r="S373" s="209"/>
      <c r="T373" s="209"/>
      <c r="U373" s="209"/>
      <c r="V373" s="209"/>
      <c r="W373" s="209"/>
      <c r="X373" s="209"/>
    </row>
    <row r="374" spans="18:24" ht="12.75">
      <c r="R374" s="209"/>
      <c r="S374" s="209"/>
      <c r="T374" s="209"/>
      <c r="U374" s="209"/>
      <c r="V374" s="209"/>
      <c r="W374" s="209"/>
      <c r="X374" s="209"/>
    </row>
    <row r="375" spans="18:24" ht="12.75">
      <c r="R375" s="209"/>
      <c r="S375" s="209"/>
      <c r="T375" s="209"/>
      <c r="U375" s="209"/>
      <c r="V375" s="209"/>
      <c r="W375" s="209"/>
      <c r="X375" s="209"/>
    </row>
    <row r="376" spans="18:24" ht="12.75">
      <c r="R376" s="209"/>
      <c r="S376" s="209"/>
      <c r="T376" s="209"/>
      <c r="U376" s="209"/>
      <c r="V376" s="209"/>
      <c r="W376" s="209"/>
      <c r="X376" s="209"/>
    </row>
    <row r="377" spans="18:24" ht="12.75">
      <c r="R377" s="209"/>
      <c r="S377" s="209"/>
      <c r="T377" s="209"/>
      <c r="U377" s="209"/>
      <c r="V377" s="209"/>
      <c r="W377" s="209"/>
      <c r="X377" s="209"/>
    </row>
    <row r="378" spans="18:24" ht="12.75">
      <c r="R378" s="209"/>
      <c r="S378" s="209"/>
      <c r="T378" s="209"/>
      <c r="U378" s="209"/>
      <c r="V378" s="209"/>
      <c r="W378" s="209"/>
      <c r="X378" s="209"/>
    </row>
    <row r="379" spans="18:24" ht="12.75">
      <c r="R379" s="209"/>
      <c r="S379" s="209"/>
      <c r="T379" s="209"/>
      <c r="U379" s="209"/>
      <c r="V379" s="209"/>
      <c r="W379" s="209"/>
      <c r="X379" s="209"/>
    </row>
    <row r="380" spans="18:24" ht="12.75">
      <c r="R380" s="209"/>
      <c r="S380" s="209"/>
      <c r="T380" s="209"/>
      <c r="U380" s="209"/>
      <c r="V380" s="209"/>
      <c r="W380" s="209"/>
      <c r="X380" s="209"/>
    </row>
    <row r="381" spans="18:24" ht="12.75">
      <c r="R381" s="209"/>
      <c r="S381" s="209"/>
      <c r="T381" s="209"/>
      <c r="U381" s="209"/>
      <c r="V381" s="209"/>
      <c r="W381" s="209"/>
      <c r="X381" s="209"/>
    </row>
    <row r="382" spans="18:24" ht="12.75">
      <c r="R382" s="209"/>
      <c r="S382" s="209"/>
      <c r="T382" s="209"/>
      <c r="U382" s="209"/>
      <c r="V382" s="209"/>
      <c r="W382" s="209"/>
      <c r="X382" s="209"/>
    </row>
    <row r="383" spans="18:24" ht="12.75">
      <c r="R383" s="209"/>
      <c r="S383" s="209"/>
      <c r="T383" s="209"/>
      <c r="U383" s="209"/>
      <c r="V383" s="209"/>
      <c r="W383" s="209"/>
      <c r="X383" s="209"/>
    </row>
    <row r="384" spans="18:24" ht="12.75">
      <c r="R384" s="209"/>
      <c r="S384" s="209"/>
      <c r="T384" s="209"/>
      <c r="U384" s="209"/>
      <c r="V384" s="209"/>
      <c r="W384" s="209"/>
      <c r="X384" s="209"/>
    </row>
    <row r="385" spans="18:24" ht="12.75">
      <c r="R385" s="209"/>
      <c r="S385" s="209"/>
      <c r="T385" s="209"/>
      <c r="U385" s="209"/>
      <c r="V385" s="209"/>
      <c r="W385" s="209"/>
      <c r="X385" s="209"/>
    </row>
    <row r="386" spans="18:24" ht="12.75">
      <c r="R386" s="209"/>
      <c r="S386" s="209"/>
      <c r="T386" s="209"/>
      <c r="U386" s="209"/>
      <c r="V386" s="209"/>
      <c r="W386" s="209"/>
      <c r="X386" s="209"/>
    </row>
    <row r="387" spans="18:24" ht="12.75">
      <c r="R387" s="209"/>
      <c r="S387" s="209"/>
      <c r="T387" s="209"/>
      <c r="U387" s="209"/>
      <c r="V387" s="209"/>
      <c r="W387" s="209"/>
      <c r="X387" s="209"/>
    </row>
    <row r="388" spans="18:24" ht="12.75">
      <c r="R388" s="209"/>
      <c r="S388" s="209"/>
      <c r="T388" s="209"/>
      <c r="U388" s="209"/>
      <c r="V388" s="209"/>
      <c r="W388" s="209"/>
      <c r="X388" s="209"/>
    </row>
    <row r="389" spans="18:24" ht="12.75">
      <c r="R389" s="209"/>
      <c r="S389" s="209"/>
      <c r="T389" s="209"/>
      <c r="U389" s="209"/>
      <c r="V389" s="209"/>
      <c r="W389" s="209"/>
      <c r="X389" s="209"/>
    </row>
    <row r="390" spans="18:24" ht="12.75">
      <c r="R390" s="209"/>
      <c r="S390" s="209"/>
      <c r="T390" s="209"/>
      <c r="U390" s="209"/>
      <c r="V390" s="209"/>
      <c r="W390" s="209"/>
      <c r="X390" s="209"/>
    </row>
    <row r="391" spans="18:24" ht="12.75">
      <c r="R391" s="209"/>
      <c r="S391" s="209"/>
      <c r="T391" s="209"/>
      <c r="U391" s="209"/>
      <c r="V391" s="209"/>
      <c r="W391" s="209"/>
      <c r="X391" s="209"/>
    </row>
    <row r="392" spans="18:24" ht="12.75">
      <c r="R392" s="209"/>
      <c r="S392" s="209"/>
      <c r="T392" s="209"/>
      <c r="U392" s="209"/>
      <c r="V392" s="209"/>
      <c r="W392" s="209"/>
      <c r="X392" s="209"/>
    </row>
    <row r="393" spans="18:24" ht="12.75">
      <c r="R393" s="209"/>
      <c r="S393" s="209"/>
      <c r="T393" s="209"/>
      <c r="U393" s="209"/>
      <c r="V393" s="209"/>
      <c r="W393" s="209"/>
      <c r="X393" s="209"/>
    </row>
    <row r="394" spans="18:24" ht="12.75">
      <c r="R394" s="209"/>
      <c r="S394" s="209"/>
      <c r="T394" s="209"/>
      <c r="U394" s="209"/>
      <c r="V394" s="209"/>
      <c r="W394" s="209"/>
      <c r="X394" s="209"/>
    </row>
    <row r="395" spans="18:24" ht="12.75">
      <c r="R395" s="209"/>
      <c r="S395" s="209"/>
      <c r="T395" s="209"/>
      <c r="U395" s="209"/>
      <c r="V395" s="209"/>
      <c r="W395" s="209"/>
      <c r="X395" s="209"/>
    </row>
    <row r="396" spans="18:24" ht="12.75">
      <c r="R396" s="209"/>
      <c r="S396" s="209"/>
      <c r="T396" s="209"/>
      <c r="U396" s="209"/>
      <c r="V396" s="209"/>
      <c r="W396" s="209"/>
      <c r="X396" s="209"/>
    </row>
    <row r="397" spans="18:24" ht="12.75">
      <c r="R397" s="209"/>
      <c r="S397" s="209"/>
      <c r="T397" s="209"/>
      <c r="U397" s="209"/>
      <c r="V397" s="209"/>
      <c r="W397" s="209"/>
      <c r="X397" s="209"/>
    </row>
    <row r="398" spans="18:24" ht="12.75">
      <c r="R398" s="209"/>
      <c r="S398" s="209"/>
      <c r="T398" s="209"/>
      <c r="U398" s="209"/>
      <c r="V398" s="209"/>
      <c r="W398" s="209"/>
      <c r="X398" s="209"/>
    </row>
    <row r="399" spans="18:24" ht="12.75">
      <c r="R399" s="209"/>
      <c r="S399" s="209"/>
      <c r="T399" s="209"/>
      <c r="U399" s="209"/>
      <c r="V399" s="209"/>
      <c r="W399" s="209"/>
      <c r="X399" s="209"/>
    </row>
    <row r="400" spans="18:24" ht="12.75">
      <c r="R400" s="209"/>
      <c r="S400" s="209"/>
      <c r="T400" s="209"/>
      <c r="U400" s="209"/>
      <c r="V400" s="209"/>
      <c r="W400" s="209"/>
      <c r="X400" s="209"/>
    </row>
    <row r="401" spans="18:24" ht="12.75">
      <c r="R401" s="209"/>
      <c r="S401" s="209"/>
      <c r="T401" s="209"/>
      <c r="U401" s="209"/>
      <c r="V401" s="209"/>
      <c r="W401" s="209"/>
      <c r="X401" s="209"/>
    </row>
    <row r="402" spans="18:24" ht="12.75">
      <c r="R402" s="209"/>
      <c r="S402" s="209"/>
      <c r="T402" s="209"/>
      <c r="U402" s="209"/>
      <c r="V402" s="209"/>
      <c r="W402" s="209"/>
      <c r="X402" s="209"/>
    </row>
    <row r="403" spans="18:24" ht="12.75">
      <c r="R403" s="209"/>
      <c r="S403" s="209"/>
      <c r="T403" s="209"/>
      <c r="U403" s="209"/>
      <c r="V403" s="209"/>
      <c r="W403" s="209"/>
      <c r="X403" s="209"/>
    </row>
    <row r="404" spans="18:24" ht="12.75">
      <c r="R404" s="209"/>
      <c r="S404" s="209"/>
      <c r="T404" s="209"/>
      <c r="U404" s="209"/>
      <c r="V404" s="209"/>
      <c r="W404" s="209"/>
      <c r="X404" s="209"/>
    </row>
    <row r="405" spans="18:24" ht="12.75">
      <c r="R405" s="209"/>
      <c r="S405" s="209"/>
      <c r="T405" s="209"/>
      <c r="U405" s="209"/>
      <c r="V405" s="209"/>
      <c r="W405" s="209"/>
      <c r="X405" s="209"/>
    </row>
    <row r="406" spans="18:24" ht="12.75">
      <c r="R406" s="209"/>
      <c r="S406" s="209"/>
      <c r="T406" s="209"/>
      <c r="U406" s="209"/>
      <c r="V406" s="209"/>
      <c r="W406" s="209"/>
      <c r="X406" s="209"/>
    </row>
    <row r="407" spans="18:24" ht="12.75">
      <c r="R407" s="209"/>
      <c r="S407" s="209"/>
      <c r="T407" s="209"/>
      <c r="U407" s="209"/>
      <c r="V407" s="209"/>
      <c r="W407" s="209"/>
      <c r="X407" s="209"/>
    </row>
    <row r="408" spans="18:24" ht="12.75">
      <c r="R408" s="209"/>
      <c r="S408" s="209"/>
      <c r="T408" s="209"/>
      <c r="U408" s="209"/>
      <c r="V408" s="209"/>
      <c r="W408" s="209"/>
      <c r="X408" s="209"/>
    </row>
    <row r="409" spans="18:24" ht="12.75">
      <c r="R409" s="209"/>
      <c r="S409" s="209"/>
      <c r="T409" s="209"/>
      <c r="U409" s="209"/>
      <c r="V409" s="209"/>
      <c r="W409" s="209"/>
      <c r="X409" s="209"/>
    </row>
    <row r="410" spans="18:24" ht="12.75">
      <c r="R410" s="209"/>
      <c r="S410" s="209"/>
      <c r="T410" s="209"/>
      <c r="U410" s="209"/>
      <c r="V410" s="209"/>
      <c r="W410" s="209"/>
      <c r="X410" s="209"/>
    </row>
    <row r="411" spans="18:24" ht="12.75">
      <c r="R411" s="209"/>
      <c r="S411" s="209"/>
      <c r="T411" s="209"/>
      <c r="U411" s="209"/>
      <c r="V411" s="209"/>
      <c r="W411" s="209"/>
      <c r="X411" s="209"/>
    </row>
    <row r="412" spans="18:24" ht="12.75">
      <c r="R412" s="209"/>
      <c r="S412" s="209"/>
      <c r="T412" s="209"/>
      <c r="U412" s="209"/>
      <c r="V412" s="209"/>
      <c r="W412" s="209"/>
      <c r="X412" s="209"/>
    </row>
    <row r="413" spans="18:24" ht="12.75">
      <c r="R413" s="209"/>
      <c r="S413" s="209"/>
      <c r="T413" s="209"/>
      <c r="U413" s="209"/>
      <c r="V413" s="209"/>
      <c r="W413" s="209"/>
      <c r="X413" s="209"/>
    </row>
    <row r="414" spans="18:24" ht="12.75">
      <c r="R414" s="209"/>
      <c r="S414" s="209"/>
      <c r="T414" s="209"/>
      <c r="U414" s="209"/>
      <c r="V414" s="209"/>
      <c r="W414" s="209"/>
      <c r="X414" s="209"/>
    </row>
    <row r="415" spans="18:24" ht="12.75">
      <c r="R415" s="209"/>
      <c r="S415" s="209"/>
      <c r="T415" s="209"/>
      <c r="U415" s="209"/>
      <c r="V415" s="209"/>
      <c r="W415" s="209"/>
      <c r="X415" s="209"/>
    </row>
    <row r="416" spans="18:24" ht="12.75">
      <c r="R416" s="209"/>
      <c r="S416" s="209"/>
      <c r="T416" s="209"/>
      <c r="U416" s="209"/>
      <c r="V416" s="209"/>
      <c r="W416" s="209"/>
      <c r="X416" s="209"/>
    </row>
    <row r="417" spans="18:24" ht="12.75">
      <c r="R417" s="209"/>
      <c r="S417" s="209"/>
      <c r="T417" s="209"/>
      <c r="U417" s="209"/>
      <c r="V417" s="209"/>
      <c r="W417" s="209"/>
      <c r="X417" s="209"/>
    </row>
    <row r="418" spans="18:24" ht="12.75">
      <c r="R418" s="209"/>
      <c r="S418" s="209"/>
      <c r="T418" s="209"/>
      <c r="U418" s="209"/>
      <c r="V418" s="209"/>
      <c r="W418" s="209"/>
      <c r="X418" s="209"/>
    </row>
    <row r="419" spans="18:24" ht="12.75">
      <c r="R419" s="209"/>
      <c r="S419" s="209"/>
      <c r="T419" s="209"/>
      <c r="U419" s="209"/>
      <c r="V419" s="209"/>
      <c r="W419" s="209"/>
      <c r="X419" s="209"/>
    </row>
    <row r="420" spans="18:24" ht="12.75">
      <c r="R420" s="209"/>
      <c r="S420" s="209"/>
      <c r="T420" s="209"/>
      <c r="U420" s="209"/>
      <c r="V420" s="209"/>
      <c r="W420" s="209"/>
      <c r="X420" s="209"/>
    </row>
    <row r="421" spans="18:24" ht="12.75">
      <c r="R421" s="209"/>
      <c r="S421" s="209"/>
      <c r="T421" s="209"/>
      <c r="U421" s="209"/>
      <c r="V421" s="209"/>
      <c r="W421" s="209"/>
      <c r="X421" s="209"/>
    </row>
    <row r="422" spans="18:24" ht="12.75">
      <c r="R422" s="209"/>
      <c r="S422" s="209"/>
      <c r="T422" s="209"/>
      <c r="U422" s="209"/>
      <c r="V422" s="209"/>
      <c r="W422" s="209"/>
      <c r="X422" s="209"/>
    </row>
    <row r="423" spans="18:24" ht="12.75">
      <c r="R423" s="209"/>
      <c r="S423" s="209"/>
      <c r="T423" s="209"/>
      <c r="U423" s="209"/>
      <c r="V423" s="209"/>
      <c r="W423" s="209"/>
      <c r="X423" s="209"/>
    </row>
    <row r="424" spans="18:24" ht="12.75">
      <c r="R424" s="209"/>
      <c r="S424" s="209"/>
      <c r="T424" s="209"/>
      <c r="U424" s="209"/>
      <c r="V424" s="209"/>
      <c r="W424" s="209"/>
      <c r="X424" s="209"/>
    </row>
    <row r="425" spans="18:24" ht="12.75">
      <c r="R425" s="209"/>
      <c r="S425" s="209"/>
      <c r="T425" s="209"/>
      <c r="U425" s="209"/>
      <c r="V425" s="209"/>
      <c r="W425" s="209"/>
      <c r="X425" s="209"/>
    </row>
    <row r="426" spans="18:24" ht="12.75">
      <c r="R426" s="209"/>
      <c r="S426" s="209"/>
      <c r="T426" s="209"/>
      <c r="U426" s="209"/>
      <c r="V426" s="209"/>
      <c r="W426" s="209"/>
      <c r="X426" s="209"/>
    </row>
    <row r="427" spans="18:24" ht="12.75">
      <c r="R427" s="209"/>
      <c r="S427" s="209"/>
      <c r="T427" s="209"/>
      <c r="U427" s="209"/>
      <c r="V427" s="209"/>
      <c r="W427" s="209"/>
      <c r="X427" s="209"/>
    </row>
    <row r="428" spans="18:24" ht="12.75">
      <c r="R428" s="209"/>
      <c r="S428" s="209"/>
      <c r="T428" s="209"/>
      <c r="U428" s="209"/>
      <c r="V428" s="209"/>
      <c r="W428" s="209"/>
      <c r="X428" s="209"/>
    </row>
    <row r="429" spans="18:24" ht="12.75">
      <c r="R429" s="209"/>
      <c r="S429" s="209"/>
      <c r="T429" s="209"/>
      <c r="U429" s="209"/>
      <c r="V429" s="209"/>
      <c r="W429" s="209"/>
      <c r="X429" s="209"/>
    </row>
    <row r="430" spans="18:24" ht="12.75">
      <c r="R430" s="209"/>
      <c r="S430" s="209"/>
      <c r="T430" s="209"/>
      <c r="U430" s="209"/>
      <c r="V430" s="209"/>
      <c r="W430" s="209"/>
      <c r="X430" s="209"/>
    </row>
    <row r="431" spans="18:24" ht="12.75">
      <c r="R431" s="209"/>
      <c r="S431" s="209"/>
      <c r="T431" s="209"/>
      <c r="U431" s="209"/>
      <c r="V431" s="209"/>
      <c r="W431" s="209"/>
      <c r="X431" s="209"/>
    </row>
    <row r="432" spans="18:24" ht="12.75">
      <c r="R432" s="209"/>
      <c r="S432" s="209"/>
      <c r="T432" s="209"/>
      <c r="U432" s="209"/>
      <c r="V432" s="209"/>
      <c r="W432" s="209"/>
      <c r="X432" s="209"/>
    </row>
    <row r="433" spans="18:24" ht="12.75">
      <c r="R433" s="209"/>
      <c r="S433" s="209"/>
      <c r="T433" s="209"/>
      <c r="U433" s="209"/>
      <c r="V433" s="209"/>
      <c r="W433" s="209"/>
      <c r="X433" s="209"/>
    </row>
    <row r="434" spans="18:24" ht="12.75">
      <c r="R434" s="209"/>
      <c r="S434" s="209"/>
      <c r="T434" s="209"/>
      <c r="U434" s="209"/>
      <c r="V434" s="209"/>
      <c r="W434" s="209"/>
      <c r="X434" s="209"/>
    </row>
    <row r="435" spans="18:24" ht="12.75">
      <c r="R435" s="209"/>
      <c r="S435" s="209"/>
      <c r="T435" s="209"/>
      <c r="U435" s="209"/>
      <c r="V435" s="209"/>
      <c r="W435" s="209"/>
      <c r="X435" s="209"/>
    </row>
    <row r="436" spans="18:24" ht="12.75">
      <c r="R436" s="209"/>
      <c r="S436" s="209"/>
      <c r="T436" s="209"/>
      <c r="U436" s="209"/>
      <c r="V436" s="209"/>
      <c r="W436" s="209"/>
      <c r="X436" s="209"/>
    </row>
    <row r="437" spans="18:24" ht="12.75">
      <c r="R437" s="209"/>
      <c r="S437" s="209"/>
      <c r="T437" s="209"/>
      <c r="U437" s="209"/>
      <c r="V437" s="209"/>
      <c r="W437" s="209"/>
      <c r="X437" s="209"/>
    </row>
    <row r="438" spans="18:24" ht="12.75">
      <c r="R438" s="209"/>
      <c r="S438" s="209"/>
      <c r="T438" s="209"/>
      <c r="U438" s="209"/>
      <c r="V438" s="209"/>
      <c r="W438" s="209"/>
      <c r="X438" s="209"/>
    </row>
    <row r="439" spans="18:24" ht="12.75">
      <c r="R439" s="209"/>
      <c r="S439" s="209"/>
      <c r="T439" s="209"/>
      <c r="U439" s="209"/>
      <c r="V439" s="209"/>
      <c r="W439" s="209"/>
      <c r="X439" s="209"/>
    </row>
    <row r="440" spans="18:24" ht="12.75">
      <c r="R440" s="209"/>
      <c r="S440" s="209"/>
      <c r="T440" s="209"/>
      <c r="U440" s="209"/>
      <c r="V440" s="209"/>
      <c r="W440" s="209"/>
      <c r="X440" s="209"/>
    </row>
    <row r="441" spans="18:24" ht="12.75">
      <c r="R441" s="209"/>
      <c r="S441" s="209"/>
      <c r="T441" s="209"/>
      <c r="U441" s="209"/>
      <c r="V441" s="209"/>
      <c r="W441" s="209"/>
      <c r="X441" s="209"/>
    </row>
    <row r="442" spans="18:24" ht="12.75">
      <c r="R442" s="209"/>
      <c r="S442" s="209"/>
      <c r="T442" s="209"/>
      <c r="U442" s="209"/>
      <c r="V442" s="209"/>
      <c r="W442" s="209"/>
      <c r="X442" s="209"/>
    </row>
    <row r="443" spans="18:24" ht="12.75">
      <c r="R443" s="209"/>
      <c r="S443" s="209"/>
      <c r="T443" s="209"/>
      <c r="U443" s="209"/>
      <c r="V443" s="209"/>
      <c r="W443" s="209"/>
      <c r="X443" s="209"/>
    </row>
    <row r="444" spans="18:24" ht="12.75">
      <c r="R444" s="209"/>
      <c r="S444" s="209"/>
      <c r="T444" s="209"/>
      <c r="U444" s="209"/>
      <c r="V444" s="209"/>
      <c r="W444" s="209"/>
      <c r="X444" s="209"/>
    </row>
    <row r="445" spans="18:24" ht="12.75">
      <c r="R445" s="209"/>
      <c r="S445" s="209"/>
      <c r="T445" s="209"/>
      <c r="U445" s="209"/>
      <c r="V445" s="209"/>
      <c r="W445" s="209"/>
      <c r="X445" s="209"/>
    </row>
    <row r="446" spans="18:24" ht="12.75">
      <c r="R446" s="209"/>
      <c r="S446" s="209"/>
      <c r="T446" s="209"/>
      <c r="U446" s="209"/>
      <c r="V446" s="209"/>
      <c r="W446" s="209"/>
      <c r="X446" s="209"/>
    </row>
    <row r="447" spans="18:24" ht="12.75">
      <c r="R447" s="209"/>
      <c r="S447" s="209"/>
      <c r="T447" s="209"/>
      <c r="U447" s="209"/>
      <c r="V447" s="209"/>
      <c r="W447" s="209"/>
      <c r="X447" s="209"/>
    </row>
    <row r="448" spans="18:24" ht="12.75">
      <c r="R448" s="209"/>
      <c r="S448" s="209"/>
      <c r="T448" s="209"/>
      <c r="U448" s="209"/>
      <c r="V448" s="209"/>
      <c r="W448" s="209"/>
      <c r="X448" s="209"/>
    </row>
    <row r="449" spans="18:24" ht="12.75">
      <c r="R449" s="209"/>
      <c r="S449" s="209"/>
      <c r="T449" s="209"/>
      <c r="U449" s="209"/>
      <c r="V449" s="209"/>
      <c r="W449" s="209"/>
      <c r="X449" s="209"/>
    </row>
    <row r="450" spans="18:24" ht="12.75">
      <c r="R450" s="209"/>
      <c r="S450" s="209"/>
      <c r="T450" s="209"/>
      <c r="U450" s="209"/>
      <c r="V450" s="209"/>
      <c r="W450" s="209"/>
      <c r="X450" s="209"/>
    </row>
    <row r="451" spans="18:24" ht="12.75">
      <c r="R451" s="209"/>
      <c r="S451" s="209"/>
      <c r="T451" s="209"/>
      <c r="U451" s="209"/>
      <c r="V451" s="209"/>
      <c r="W451" s="209"/>
      <c r="X451" s="209"/>
    </row>
    <row r="452" spans="18:24" ht="12.75">
      <c r="R452" s="209"/>
      <c r="S452" s="209"/>
      <c r="T452" s="209"/>
      <c r="U452" s="209"/>
      <c r="V452" s="209"/>
      <c r="W452" s="209"/>
      <c r="X452" s="209"/>
    </row>
    <row r="453" spans="18:24" ht="12.75">
      <c r="R453" s="209"/>
      <c r="S453" s="209"/>
      <c r="T453" s="209"/>
      <c r="U453" s="209"/>
      <c r="V453" s="209"/>
      <c r="W453" s="209"/>
      <c r="X453" s="209"/>
    </row>
    <row r="454" spans="18:24" ht="12.75">
      <c r="R454" s="209"/>
      <c r="S454" s="209"/>
      <c r="T454" s="209"/>
      <c r="U454" s="209"/>
      <c r="V454" s="209"/>
      <c r="W454" s="209"/>
      <c r="X454" s="209"/>
    </row>
    <row r="455" spans="18:24" ht="12.75">
      <c r="R455" s="209"/>
      <c r="S455" s="209"/>
      <c r="T455" s="209"/>
      <c r="U455" s="209"/>
      <c r="V455" s="209"/>
      <c r="W455" s="209"/>
      <c r="X455" s="209"/>
    </row>
    <row r="456" spans="18:24" ht="12.75">
      <c r="R456" s="209"/>
      <c r="S456" s="209"/>
      <c r="T456" s="209"/>
      <c r="U456" s="209"/>
      <c r="V456" s="209"/>
      <c r="W456" s="209"/>
      <c r="X456" s="209"/>
    </row>
    <row r="457" spans="18:24" ht="12.75">
      <c r="R457" s="209"/>
      <c r="S457" s="209"/>
      <c r="T457" s="209"/>
      <c r="U457" s="209"/>
      <c r="V457" s="209"/>
      <c r="W457" s="209"/>
      <c r="X457" s="209"/>
    </row>
    <row r="458" spans="18:24" ht="12.75">
      <c r="R458" s="209"/>
      <c r="S458" s="209"/>
      <c r="T458" s="209"/>
      <c r="U458" s="209"/>
      <c r="V458" s="209"/>
      <c r="W458" s="209"/>
      <c r="X458" s="209"/>
    </row>
    <row r="459" spans="18:24" ht="12.75">
      <c r="R459" s="209"/>
      <c r="S459" s="209"/>
      <c r="T459" s="209"/>
      <c r="U459" s="209"/>
      <c r="V459" s="209"/>
      <c r="W459" s="209"/>
      <c r="X459" s="209"/>
    </row>
    <row r="460" spans="18:24" ht="12.75">
      <c r="R460" s="209"/>
      <c r="S460" s="209"/>
      <c r="T460" s="209"/>
      <c r="U460" s="209"/>
      <c r="V460" s="209"/>
      <c r="W460" s="209"/>
      <c r="X460" s="209"/>
    </row>
    <row r="461" spans="18:24" ht="12.75">
      <c r="R461" s="209"/>
      <c r="S461" s="209"/>
      <c r="T461" s="209"/>
      <c r="U461" s="209"/>
      <c r="V461" s="209"/>
      <c r="W461" s="209"/>
      <c r="X461" s="209"/>
    </row>
    <row r="462" spans="18:24" ht="12.75">
      <c r="R462" s="209"/>
      <c r="S462" s="209"/>
      <c r="T462" s="209"/>
      <c r="U462" s="209"/>
      <c r="V462" s="209"/>
      <c r="W462" s="209"/>
      <c r="X462" s="209"/>
    </row>
    <row r="463" spans="18:24" ht="12.75">
      <c r="R463" s="209"/>
      <c r="S463" s="209"/>
      <c r="T463" s="209"/>
      <c r="U463" s="209"/>
      <c r="V463" s="209"/>
      <c r="W463" s="209"/>
      <c r="X463" s="209"/>
    </row>
    <row r="464" spans="18:24" ht="12.75">
      <c r="R464" s="209"/>
      <c r="S464" s="209"/>
      <c r="T464" s="209"/>
      <c r="U464" s="209"/>
      <c r="V464" s="209"/>
      <c r="W464" s="209"/>
      <c r="X464" s="209"/>
    </row>
    <row r="465" spans="18:24" ht="12.75">
      <c r="R465" s="209"/>
      <c r="S465" s="209"/>
      <c r="T465" s="209"/>
      <c r="U465" s="209"/>
      <c r="V465" s="209"/>
      <c r="W465" s="209"/>
      <c r="X465" s="209"/>
    </row>
    <row r="466" spans="18:24" ht="12.75">
      <c r="R466" s="209"/>
      <c r="S466" s="209"/>
      <c r="T466" s="209"/>
      <c r="U466" s="209"/>
      <c r="V466" s="209"/>
      <c r="W466" s="209"/>
      <c r="X466" s="209"/>
    </row>
    <row r="467" spans="18:24" ht="12.75">
      <c r="R467" s="209"/>
      <c r="S467" s="209"/>
      <c r="T467" s="209"/>
      <c r="U467" s="209"/>
      <c r="V467" s="209"/>
      <c r="W467" s="209"/>
      <c r="X467" s="209"/>
    </row>
    <row r="468" spans="18:24" ht="12.75">
      <c r="R468" s="209"/>
      <c r="S468" s="209"/>
      <c r="T468" s="209"/>
      <c r="U468" s="209"/>
      <c r="V468" s="209"/>
      <c r="W468" s="209"/>
      <c r="X468" s="209"/>
    </row>
    <row r="469" spans="18:24" ht="12.75">
      <c r="R469" s="209"/>
      <c r="S469" s="209"/>
      <c r="T469" s="209"/>
      <c r="U469" s="209"/>
      <c r="V469" s="209"/>
      <c r="W469" s="209"/>
      <c r="X469" s="209"/>
    </row>
    <row r="470" spans="18:24" ht="12.75">
      <c r="R470" s="209"/>
      <c r="S470" s="209"/>
      <c r="T470" s="209"/>
      <c r="U470" s="209"/>
      <c r="V470" s="209"/>
      <c r="W470" s="209"/>
      <c r="X470" s="209"/>
    </row>
    <row r="471" spans="18:24" ht="12.75">
      <c r="R471" s="209"/>
      <c r="S471" s="209"/>
      <c r="T471" s="209"/>
      <c r="U471" s="209"/>
      <c r="V471" s="209"/>
      <c r="W471" s="209"/>
      <c r="X471" s="209"/>
    </row>
    <row r="472" spans="18:24" ht="12.75">
      <c r="R472" s="209"/>
      <c r="S472" s="209"/>
      <c r="T472" s="209"/>
      <c r="U472" s="209"/>
      <c r="V472" s="209"/>
      <c r="W472" s="209"/>
      <c r="X472" s="209"/>
    </row>
    <row r="473" spans="18:24" ht="12.75">
      <c r="R473" s="209"/>
      <c r="S473" s="209"/>
      <c r="T473" s="209"/>
      <c r="U473" s="209"/>
      <c r="V473" s="209"/>
      <c r="W473" s="209"/>
      <c r="X473" s="209"/>
    </row>
    <row r="474" spans="18:24" ht="12.75">
      <c r="R474" s="209"/>
      <c r="S474" s="209"/>
      <c r="T474" s="209"/>
      <c r="U474" s="209"/>
      <c r="V474" s="209"/>
      <c r="W474" s="209"/>
      <c r="X474" s="209"/>
    </row>
    <row r="475" spans="18:24" ht="12.75">
      <c r="R475" s="209"/>
      <c r="S475" s="209"/>
      <c r="T475" s="209"/>
      <c r="U475" s="209"/>
      <c r="V475" s="209"/>
      <c r="W475" s="209"/>
      <c r="X475" s="209"/>
    </row>
    <row r="476" spans="18:24" ht="12.75">
      <c r="R476" s="209"/>
      <c r="S476" s="209"/>
      <c r="T476" s="209"/>
      <c r="U476" s="209"/>
      <c r="V476" s="209"/>
      <c r="W476" s="209"/>
      <c r="X476" s="209"/>
    </row>
    <row r="477" spans="18:24" ht="12.75">
      <c r="R477" s="209"/>
      <c r="S477" s="209"/>
      <c r="T477" s="209"/>
      <c r="U477" s="209"/>
      <c r="V477" s="209"/>
      <c r="W477" s="209"/>
      <c r="X477" s="209"/>
    </row>
    <row r="478" spans="18:24" ht="12.75">
      <c r="R478" s="209"/>
      <c r="S478" s="209"/>
      <c r="T478" s="209"/>
      <c r="U478" s="209"/>
      <c r="V478" s="209"/>
      <c r="W478" s="209"/>
      <c r="X478" s="209"/>
    </row>
    <row r="479" spans="18:24" ht="12.75">
      <c r="R479" s="209"/>
      <c r="S479" s="209"/>
      <c r="T479" s="209"/>
      <c r="U479" s="209"/>
      <c r="V479" s="209"/>
      <c r="W479" s="209"/>
      <c r="X479" s="209"/>
    </row>
    <row r="480" spans="18:24" ht="12.75">
      <c r="R480" s="209"/>
      <c r="S480" s="209"/>
      <c r="T480" s="209"/>
      <c r="U480" s="209"/>
      <c r="V480" s="209"/>
      <c r="W480" s="209"/>
      <c r="X480" s="209"/>
    </row>
    <row r="481" spans="18:24" ht="12.75">
      <c r="R481" s="209"/>
      <c r="S481" s="209"/>
      <c r="T481" s="209"/>
      <c r="U481" s="209"/>
      <c r="V481" s="209"/>
      <c r="W481" s="209"/>
      <c r="X481" s="209"/>
    </row>
    <row r="482" spans="18:24" ht="12.75">
      <c r="R482" s="209"/>
      <c r="S482" s="209"/>
      <c r="T482" s="209"/>
      <c r="U482" s="209"/>
      <c r="V482" s="209"/>
      <c r="W482" s="209"/>
      <c r="X482" s="209"/>
    </row>
    <row r="483" spans="18:24" ht="12.75">
      <c r="R483" s="209"/>
      <c r="S483" s="209"/>
      <c r="T483" s="209"/>
      <c r="U483" s="209"/>
      <c r="V483" s="209"/>
      <c r="W483" s="209"/>
      <c r="X483" s="209"/>
    </row>
    <row r="484" spans="18:24" ht="12.75">
      <c r="R484" s="209"/>
      <c r="S484" s="209"/>
      <c r="T484" s="209"/>
      <c r="U484" s="209"/>
      <c r="V484" s="209"/>
      <c r="W484" s="209"/>
      <c r="X484" s="209"/>
    </row>
    <row r="485" spans="18:24" ht="12.75">
      <c r="R485" s="209"/>
      <c r="S485" s="209"/>
      <c r="T485" s="209"/>
      <c r="U485" s="209"/>
      <c r="V485" s="209"/>
      <c r="W485" s="209"/>
      <c r="X485" s="209"/>
    </row>
    <row r="486" spans="18:24" ht="12.75">
      <c r="R486" s="209"/>
      <c r="S486" s="209"/>
      <c r="T486" s="209"/>
      <c r="U486" s="209"/>
      <c r="V486" s="209"/>
      <c r="W486" s="209"/>
      <c r="X486" s="209"/>
    </row>
    <row r="487" spans="18:24" ht="12.75">
      <c r="R487" s="209"/>
      <c r="S487" s="209"/>
      <c r="T487" s="209"/>
      <c r="U487" s="209"/>
      <c r="V487" s="209"/>
      <c r="W487" s="209"/>
      <c r="X487" s="209"/>
    </row>
    <row r="488" spans="18:24" ht="12.75">
      <c r="R488" s="209"/>
      <c r="S488" s="209"/>
      <c r="T488" s="209"/>
      <c r="U488" s="209"/>
      <c r="V488" s="209"/>
      <c r="W488" s="209"/>
      <c r="X488" s="209"/>
    </row>
    <row r="489" spans="18:24" ht="12.75">
      <c r="R489" s="209"/>
      <c r="S489" s="209"/>
      <c r="T489" s="209"/>
      <c r="U489" s="209"/>
      <c r="V489" s="209"/>
      <c r="W489" s="209"/>
      <c r="X489" s="209"/>
    </row>
    <row r="490" spans="18:24" ht="12.75">
      <c r="R490" s="209"/>
      <c r="S490" s="209"/>
      <c r="T490" s="209"/>
      <c r="U490" s="209"/>
      <c r="V490" s="209"/>
      <c r="W490" s="209"/>
      <c r="X490" s="209"/>
    </row>
    <row r="491" spans="18:24" ht="12.75">
      <c r="R491" s="209"/>
      <c r="S491" s="209"/>
      <c r="T491" s="209"/>
      <c r="U491" s="209"/>
      <c r="V491" s="209"/>
      <c r="W491" s="209"/>
      <c r="X491" s="209"/>
    </row>
    <row r="492" spans="18:24" ht="12.75">
      <c r="R492" s="209"/>
      <c r="S492" s="209"/>
      <c r="T492" s="209"/>
      <c r="U492" s="209"/>
      <c r="V492" s="209"/>
      <c r="W492" s="209"/>
      <c r="X492" s="209"/>
    </row>
    <row r="493" spans="18:24" ht="12.75">
      <c r="R493" s="209"/>
      <c r="S493" s="209"/>
      <c r="T493" s="209"/>
      <c r="U493" s="209"/>
      <c r="V493" s="209"/>
      <c r="W493" s="209"/>
      <c r="X493" s="209"/>
    </row>
    <row r="494" spans="18:24" ht="12.75">
      <c r="R494" s="209"/>
      <c r="S494" s="209"/>
      <c r="T494" s="209"/>
      <c r="U494" s="209"/>
      <c r="V494" s="209"/>
      <c r="W494" s="209"/>
      <c r="X494" s="209"/>
    </row>
    <row r="495" spans="18:24" ht="12.75">
      <c r="R495" s="209"/>
      <c r="S495" s="209"/>
      <c r="T495" s="209"/>
      <c r="U495" s="209"/>
      <c r="V495" s="209"/>
      <c r="W495" s="209"/>
      <c r="X495" s="209"/>
    </row>
    <row r="496" spans="18:24" ht="12.75">
      <c r="R496" s="209"/>
      <c r="S496" s="209"/>
      <c r="T496" s="209"/>
      <c r="U496" s="209"/>
      <c r="V496" s="209"/>
      <c r="W496" s="209"/>
      <c r="X496" s="209"/>
    </row>
    <row r="497" spans="18:24" ht="12.75">
      <c r="R497" s="209"/>
      <c r="S497" s="209"/>
      <c r="T497" s="209"/>
      <c r="U497" s="209"/>
      <c r="V497" s="209"/>
      <c r="W497" s="209"/>
      <c r="X497" s="209"/>
    </row>
    <row r="498" spans="18:24" ht="12.75">
      <c r="R498" s="209"/>
      <c r="S498" s="209"/>
      <c r="T498" s="209"/>
      <c r="U498" s="209"/>
      <c r="V498" s="209"/>
      <c r="W498" s="209"/>
      <c r="X498" s="209"/>
    </row>
    <row r="499" spans="18:24" ht="12.75">
      <c r="R499" s="209"/>
      <c r="S499" s="209"/>
      <c r="T499" s="209"/>
      <c r="U499" s="209"/>
      <c r="V499" s="209"/>
      <c r="W499" s="209"/>
      <c r="X499" s="209"/>
    </row>
    <row r="500" spans="18:24" ht="12.75">
      <c r="R500" s="209"/>
      <c r="S500" s="209"/>
      <c r="T500" s="209"/>
      <c r="U500" s="209"/>
      <c r="V500" s="209"/>
      <c r="W500" s="209"/>
      <c r="X500" s="209"/>
    </row>
    <row r="501" spans="18:24" ht="12.75">
      <c r="R501" s="209"/>
      <c r="S501" s="209"/>
      <c r="T501" s="209"/>
      <c r="U501" s="209"/>
      <c r="V501" s="209"/>
      <c r="W501" s="209"/>
      <c r="X501" s="209"/>
    </row>
    <row r="502" spans="18:24" ht="12.75">
      <c r="R502" s="209"/>
      <c r="S502" s="209"/>
      <c r="T502" s="209"/>
      <c r="U502" s="209"/>
      <c r="V502" s="209"/>
      <c r="W502" s="209"/>
      <c r="X502" s="209"/>
    </row>
    <row r="503" spans="18:24" ht="12.75">
      <c r="R503" s="209"/>
      <c r="S503" s="209"/>
      <c r="T503" s="209"/>
      <c r="U503" s="209"/>
      <c r="V503" s="209"/>
      <c r="W503" s="209"/>
      <c r="X503" s="209"/>
    </row>
    <row r="504" spans="18:24" ht="12.75">
      <c r="R504" s="209"/>
      <c r="S504" s="209"/>
      <c r="T504" s="209"/>
      <c r="U504" s="209"/>
      <c r="V504" s="209"/>
      <c r="W504" s="209"/>
      <c r="X504" s="209"/>
    </row>
    <row r="505" spans="18:24" ht="12.75">
      <c r="R505" s="209"/>
      <c r="S505" s="209"/>
      <c r="T505" s="209"/>
      <c r="U505" s="209"/>
      <c r="V505" s="209"/>
      <c r="W505" s="209"/>
      <c r="X505" s="209"/>
    </row>
    <row r="506" spans="18:24" ht="12.75">
      <c r="R506" s="209"/>
      <c r="S506" s="209"/>
      <c r="T506" s="209"/>
      <c r="U506" s="209"/>
      <c r="V506" s="209"/>
      <c r="W506" s="209"/>
      <c r="X506" s="209"/>
    </row>
    <row r="507" spans="18:24" ht="12.75">
      <c r="R507" s="209"/>
      <c r="S507" s="209"/>
      <c r="T507" s="209"/>
      <c r="U507" s="209"/>
      <c r="V507" s="209"/>
      <c r="W507" s="209"/>
      <c r="X507" s="209"/>
    </row>
    <row r="508" spans="18:24" ht="12.75">
      <c r="R508" s="209"/>
      <c r="S508" s="209"/>
      <c r="T508" s="209"/>
      <c r="U508" s="209"/>
      <c r="V508" s="209"/>
      <c r="W508" s="209"/>
      <c r="X508" s="209"/>
    </row>
    <row r="509" spans="18:24" ht="12.75">
      <c r="R509" s="209"/>
      <c r="S509" s="209"/>
      <c r="T509" s="209"/>
      <c r="U509" s="209"/>
      <c r="V509" s="209"/>
      <c r="W509" s="209"/>
      <c r="X509" s="209"/>
    </row>
    <row r="510" spans="18:24" ht="12.75">
      <c r="R510" s="209"/>
      <c r="S510" s="209"/>
      <c r="T510" s="209"/>
      <c r="U510" s="209"/>
      <c r="V510" s="209"/>
      <c r="W510" s="209"/>
      <c r="X510" s="209"/>
    </row>
    <row r="511" spans="18:24" ht="12.75">
      <c r="R511" s="209"/>
      <c r="S511" s="209"/>
      <c r="T511" s="209"/>
      <c r="U511" s="209"/>
      <c r="V511" s="209"/>
      <c r="W511" s="209"/>
      <c r="X511" s="209"/>
    </row>
    <row r="512" spans="18:24" ht="12.75">
      <c r="R512" s="209"/>
      <c r="S512" s="209"/>
      <c r="T512" s="209"/>
      <c r="U512" s="209"/>
      <c r="V512" s="209"/>
      <c r="W512" s="209"/>
      <c r="X512" s="209"/>
    </row>
    <row r="513" spans="18:24" ht="12.75">
      <c r="R513" s="209"/>
      <c r="S513" s="209"/>
      <c r="T513" s="209"/>
      <c r="U513" s="209"/>
      <c r="V513" s="209"/>
      <c r="W513" s="209"/>
      <c r="X513" s="209"/>
    </row>
    <row r="514" spans="18:24" ht="12.75">
      <c r="R514" s="209"/>
      <c r="S514" s="209"/>
      <c r="T514" s="209"/>
      <c r="U514" s="209"/>
      <c r="V514" s="209"/>
      <c r="W514" s="209"/>
      <c r="X514" s="209"/>
    </row>
    <row r="515" spans="18:24" ht="12.75">
      <c r="R515" s="209"/>
      <c r="S515" s="209"/>
      <c r="T515" s="209"/>
      <c r="U515" s="209"/>
      <c r="V515" s="209"/>
      <c r="W515" s="209"/>
      <c r="X515" s="209"/>
    </row>
    <row r="516" spans="18:24" ht="12.75">
      <c r="R516" s="209"/>
      <c r="S516" s="209"/>
      <c r="T516" s="209"/>
      <c r="U516" s="209"/>
      <c r="V516" s="209"/>
      <c r="W516" s="209"/>
      <c r="X516" s="209"/>
    </row>
    <row r="517" spans="18:24" ht="12.75">
      <c r="R517" s="209"/>
      <c r="S517" s="209"/>
      <c r="T517" s="209"/>
      <c r="U517" s="209"/>
      <c r="V517" s="209"/>
      <c r="W517" s="209"/>
      <c r="X517" s="209"/>
    </row>
    <row r="518" spans="18:24" ht="12.75">
      <c r="R518" s="209"/>
      <c r="S518" s="209"/>
      <c r="T518" s="209"/>
      <c r="U518" s="209"/>
      <c r="V518" s="209"/>
      <c r="W518" s="209"/>
      <c r="X518" s="209"/>
    </row>
    <row r="519" spans="18:24" ht="12.75">
      <c r="R519" s="209"/>
      <c r="S519" s="209"/>
      <c r="T519" s="209"/>
      <c r="U519" s="209"/>
      <c r="V519" s="209"/>
      <c r="W519" s="209"/>
      <c r="X519" s="209"/>
    </row>
    <row r="520" spans="18:24" ht="12.75">
      <c r="R520" s="209"/>
      <c r="S520" s="209"/>
      <c r="T520" s="209"/>
      <c r="U520" s="209"/>
      <c r="V520" s="209"/>
      <c r="W520" s="209"/>
      <c r="X520" s="209"/>
    </row>
    <row r="521" spans="18:24" ht="12.75">
      <c r="R521" s="209"/>
      <c r="S521" s="209"/>
      <c r="T521" s="209"/>
      <c r="U521" s="209"/>
      <c r="V521" s="209"/>
      <c r="W521" s="209"/>
      <c r="X521" s="209"/>
    </row>
    <row r="522" spans="18:24" ht="12.75">
      <c r="R522" s="209"/>
      <c r="S522" s="209"/>
      <c r="T522" s="209"/>
      <c r="U522" s="209"/>
      <c r="V522" s="209"/>
      <c r="W522" s="209"/>
      <c r="X522" s="209"/>
    </row>
    <row r="523" spans="18:24" ht="12.75">
      <c r="R523" s="209"/>
      <c r="S523" s="209"/>
      <c r="T523" s="209"/>
      <c r="U523" s="209"/>
      <c r="V523" s="209"/>
      <c r="W523" s="209"/>
      <c r="X523" s="209"/>
    </row>
    <row r="524" spans="18:24" ht="12.75">
      <c r="R524" s="209"/>
      <c r="S524" s="209"/>
      <c r="T524" s="209"/>
      <c r="U524" s="209"/>
      <c r="V524" s="209"/>
      <c r="W524" s="209"/>
      <c r="X524" s="209"/>
    </row>
    <row r="525" spans="18:24" ht="12.75">
      <c r="R525" s="209"/>
      <c r="S525" s="209"/>
      <c r="T525" s="209"/>
      <c r="U525" s="209"/>
      <c r="V525" s="209"/>
      <c r="W525" s="209"/>
      <c r="X525" s="209"/>
    </row>
    <row r="526" spans="18:24" ht="12.75">
      <c r="R526" s="209"/>
      <c r="S526" s="209"/>
      <c r="T526" s="209"/>
      <c r="U526" s="209"/>
      <c r="V526" s="209"/>
      <c r="W526" s="209"/>
      <c r="X526" s="209"/>
    </row>
    <row r="527" spans="18:24" ht="12.75">
      <c r="R527" s="209"/>
      <c r="S527" s="209"/>
      <c r="T527" s="209"/>
      <c r="U527" s="209"/>
      <c r="V527" s="209"/>
      <c r="W527" s="209"/>
      <c r="X527" s="209"/>
    </row>
    <row r="528" spans="18:24" ht="12.75">
      <c r="R528" s="209"/>
      <c r="S528" s="209"/>
      <c r="T528" s="209"/>
      <c r="U528" s="209"/>
      <c r="V528" s="209"/>
      <c r="W528" s="209"/>
      <c r="X528" s="209"/>
    </row>
    <row r="529" spans="18:24" ht="12.75">
      <c r="R529" s="209"/>
      <c r="S529" s="209"/>
      <c r="T529" s="209"/>
      <c r="U529" s="209"/>
      <c r="V529" s="209"/>
      <c r="W529" s="209"/>
      <c r="X529" s="209"/>
    </row>
    <row r="530" spans="18:24" ht="12.75">
      <c r="R530" s="209"/>
      <c r="S530" s="209"/>
      <c r="T530" s="209"/>
      <c r="U530" s="209"/>
      <c r="V530" s="209"/>
      <c r="W530" s="209"/>
      <c r="X530" s="209"/>
    </row>
    <row r="531" spans="18:24" ht="12.75">
      <c r="R531" s="209"/>
      <c r="S531" s="209"/>
      <c r="T531" s="209"/>
      <c r="U531" s="209"/>
      <c r="V531" s="209"/>
      <c r="W531" s="209"/>
      <c r="X531" s="209"/>
    </row>
    <row r="532" spans="18:24" ht="12.75">
      <c r="R532" s="209"/>
      <c r="S532" s="209"/>
      <c r="T532" s="209"/>
      <c r="U532" s="209"/>
      <c r="V532" s="209"/>
      <c r="W532" s="209"/>
      <c r="X532" s="209"/>
    </row>
    <row r="533" spans="18:24" ht="12.75">
      <c r="R533" s="209"/>
      <c r="S533" s="209"/>
      <c r="T533" s="209"/>
      <c r="U533" s="209"/>
      <c r="V533" s="209"/>
      <c r="W533" s="209"/>
      <c r="X533" s="209"/>
    </row>
    <row r="534" spans="18:24" ht="12.75">
      <c r="R534" s="209"/>
      <c r="S534" s="209"/>
      <c r="T534" s="209"/>
      <c r="U534" s="209"/>
      <c r="V534" s="209"/>
      <c r="W534" s="209"/>
      <c r="X534" s="209"/>
    </row>
    <row r="535" spans="18:24" ht="12.75">
      <c r="R535" s="209"/>
      <c r="S535" s="209"/>
      <c r="T535" s="209"/>
      <c r="U535" s="209"/>
      <c r="V535" s="209"/>
      <c r="W535" s="209"/>
      <c r="X535" s="209"/>
    </row>
    <row r="536" spans="18:24" ht="12.75">
      <c r="R536" s="209"/>
      <c r="S536" s="209"/>
      <c r="T536" s="209"/>
      <c r="U536" s="209"/>
      <c r="V536" s="209"/>
      <c r="W536" s="209"/>
      <c r="X536" s="209"/>
    </row>
    <row r="537" spans="18:24" ht="12.75">
      <c r="R537" s="209"/>
      <c r="S537" s="209"/>
      <c r="T537" s="209"/>
      <c r="U537" s="209"/>
      <c r="V537" s="209"/>
      <c r="W537" s="209"/>
      <c r="X537" s="209"/>
    </row>
    <row r="538" spans="18:24" ht="12.75">
      <c r="R538" s="209"/>
      <c r="S538" s="209"/>
      <c r="T538" s="209"/>
      <c r="U538" s="209"/>
      <c r="V538" s="209"/>
      <c r="W538" s="209"/>
      <c r="X538" s="209"/>
    </row>
    <row r="539" spans="18:24" ht="12.75">
      <c r="R539" s="209"/>
      <c r="S539" s="209"/>
      <c r="T539" s="209"/>
      <c r="U539" s="209"/>
      <c r="V539" s="209"/>
      <c r="W539" s="209"/>
      <c r="X539" s="209"/>
    </row>
    <row r="540" spans="18:24" ht="12.75">
      <c r="R540" s="209"/>
      <c r="S540" s="209"/>
      <c r="T540" s="209"/>
      <c r="U540" s="209"/>
      <c r="V540" s="209"/>
      <c r="W540" s="209"/>
      <c r="X540" s="209"/>
    </row>
    <row r="541" spans="18:24" ht="12.75">
      <c r="R541" s="209"/>
      <c r="S541" s="209"/>
      <c r="T541" s="209"/>
      <c r="U541" s="209"/>
      <c r="V541" s="209"/>
      <c r="W541" s="209"/>
      <c r="X541" s="209"/>
    </row>
    <row r="542" spans="18:24" ht="12.75">
      <c r="R542" s="209"/>
      <c r="S542" s="209"/>
      <c r="T542" s="209"/>
      <c r="U542" s="209"/>
      <c r="V542" s="209"/>
      <c r="W542" s="209"/>
      <c r="X542" s="209"/>
    </row>
    <row r="543" spans="18:24" ht="12.75">
      <c r="R543" s="209"/>
      <c r="S543" s="209"/>
      <c r="T543" s="209"/>
      <c r="U543" s="209"/>
      <c r="V543" s="209"/>
      <c r="W543" s="209"/>
      <c r="X543" s="209"/>
    </row>
    <row r="544" spans="18:24" ht="12.75">
      <c r="R544" s="209"/>
      <c r="S544" s="209"/>
      <c r="T544" s="209"/>
      <c r="U544" s="209"/>
      <c r="V544" s="209"/>
      <c r="W544" s="209"/>
      <c r="X544" s="209"/>
    </row>
    <row r="545" spans="18:24" ht="12.75">
      <c r="R545" s="209"/>
      <c r="S545" s="209"/>
      <c r="T545" s="209"/>
      <c r="U545" s="209"/>
      <c r="V545" s="209"/>
      <c r="W545" s="209"/>
      <c r="X545" s="209"/>
    </row>
    <row r="546" spans="18:24" ht="12.75">
      <c r="R546" s="209"/>
      <c r="S546" s="209"/>
      <c r="T546" s="209"/>
      <c r="U546" s="209"/>
      <c r="V546" s="209"/>
      <c r="W546" s="209"/>
      <c r="X546" s="209"/>
    </row>
    <row r="547" spans="18:24" ht="12.75">
      <c r="R547" s="209"/>
      <c r="S547" s="209"/>
      <c r="T547" s="209"/>
      <c r="U547" s="209"/>
      <c r="V547" s="209"/>
      <c r="W547" s="209"/>
      <c r="X547" s="209"/>
    </row>
    <row r="548" spans="18:24" ht="12.75">
      <c r="R548" s="209"/>
      <c r="S548" s="209"/>
      <c r="T548" s="209"/>
      <c r="U548" s="209"/>
      <c r="V548" s="209"/>
      <c r="W548" s="209"/>
      <c r="X548" s="209"/>
    </row>
    <row r="549" spans="18:24" ht="12.75">
      <c r="R549" s="209"/>
      <c r="S549" s="209"/>
      <c r="T549" s="209"/>
      <c r="U549" s="209"/>
      <c r="V549" s="209"/>
      <c r="W549" s="209"/>
      <c r="X549" s="209"/>
    </row>
    <row r="550" spans="18:24" ht="12.75">
      <c r="R550" s="209"/>
      <c r="S550" s="209"/>
      <c r="T550" s="209"/>
      <c r="U550" s="209"/>
      <c r="V550" s="209"/>
      <c r="W550" s="209"/>
      <c r="X550" s="209"/>
    </row>
    <row r="551" spans="18:24" ht="12.75">
      <c r="R551" s="209"/>
      <c r="S551" s="209"/>
      <c r="T551" s="209"/>
      <c r="U551" s="209"/>
      <c r="V551" s="209"/>
      <c r="W551" s="209"/>
      <c r="X551" s="209"/>
    </row>
    <row r="552" spans="18:24" ht="12.75">
      <c r="R552" s="209"/>
      <c r="S552" s="209"/>
      <c r="T552" s="209"/>
      <c r="U552" s="209"/>
      <c r="V552" s="209"/>
      <c r="W552" s="209"/>
      <c r="X552" s="209"/>
    </row>
    <row r="553" spans="18:24" ht="12.75">
      <c r="R553" s="209"/>
      <c r="S553" s="209"/>
      <c r="T553" s="209"/>
      <c r="U553" s="209"/>
      <c r="V553" s="209"/>
      <c r="W553" s="209"/>
      <c r="X553" s="209"/>
    </row>
    <row r="554" spans="18:24" ht="12.75">
      <c r="R554" s="209"/>
      <c r="S554" s="209"/>
      <c r="T554" s="209"/>
      <c r="U554" s="209"/>
      <c r="V554" s="209"/>
      <c r="W554" s="209"/>
      <c r="X554" s="209"/>
    </row>
    <row r="555" spans="18:24" ht="12.75">
      <c r="R555" s="209"/>
      <c r="S555" s="209"/>
      <c r="T555" s="209"/>
      <c r="U555" s="209"/>
      <c r="V555" s="209"/>
      <c r="W555" s="209"/>
      <c r="X555" s="209"/>
    </row>
    <row r="556" spans="18:24" ht="12.75">
      <c r="R556" s="209"/>
      <c r="S556" s="209"/>
      <c r="T556" s="209"/>
      <c r="U556" s="209"/>
      <c r="V556" s="209"/>
      <c r="W556" s="209"/>
      <c r="X556" s="209"/>
    </row>
    <row r="557" spans="18:24" ht="12.75">
      <c r="R557" s="209"/>
      <c r="S557" s="209"/>
      <c r="T557" s="209"/>
      <c r="U557" s="209"/>
      <c r="V557" s="209"/>
      <c r="W557" s="209"/>
      <c r="X557" s="209"/>
    </row>
    <row r="558" spans="18:24" ht="12.75">
      <c r="R558" s="209"/>
      <c r="S558" s="209"/>
      <c r="T558" s="209"/>
      <c r="U558" s="209"/>
      <c r="V558" s="209"/>
      <c r="W558" s="209"/>
      <c r="X558" s="209"/>
    </row>
    <row r="559" spans="18:24" ht="12.75">
      <c r="R559" s="209"/>
      <c r="S559" s="209"/>
      <c r="T559" s="209"/>
      <c r="U559" s="209"/>
      <c r="V559" s="209"/>
      <c r="W559" s="209"/>
      <c r="X559" s="209"/>
    </row>
    <row r="560" spans="18:24" ht="12.75">
      <c r="R560" s="209"/>
      <c r="S560" s="209"/>
      <c r="T560" s="209"/>
      <c r="U560" s="209"/>
      <c r="V560" s="209"/>
      <c r="W560" s="209"/>
      <c r="X560" s="209"/>
    </row>
    <row r="561" spans="18:24" ht="12.75">
      <c r="R561" s="209"/>
      <c r="S561" s="209"/>
      <c r="T561" s="209"/>
      <c r="U561" s="209"/>
      <c r="V561" s="209"/>
      <c r="W561" s="209"/>
      <c r="X561" s="209"/>
    </row>
    <row r="562" spans="18:24" ht="12.75">
      <c r="R562" s="209"/>
      <c r="S562" s="209"/>
      <c r="T562" s="209"/>
      <c r="U562" s="209"/>
      <c r="V562" s="209"/>
      <c r="W562" s="209"/>
      <c r="X562" s="209"/>
    </row>
    <row r="563" spans="18:24" ht="12.75">
      <c r="R563" s="209"/>
      <c r="S563" s="209"/>
      <c r="T563" s="209"/>
      <c r="U563" s="209"/>
      <c r="V563" s="209"/>
      <c r="W563" s="209"/>
      <c r="X563" s="209"/>
    </row>
    <row r="564" spans="18:24" ht="12.75">
      <c r="R564" s="209"/>
      <c r="S564" s="209"/>
      <c r="T564" s="209"/>
      <c r="U564" s="209"/>
      <c r="V564" s="209"/>
      <c r="W564" s="209"/>
      <c r="X564" s="209"/>
    </row>
    <row r="565" spans="18:24" ht="12.75">
      <c r="R565" s="209"/>
      <c r="S565" s="209"/>
      <c r="T565" s="209"/>
      <c r="U565" s="209"/>
      <c r="V565" s="209"/>
      <c r="W565" s="209"/>
      <c r="X565" s="209"/>
    </row>
    <row r="566" spans="18:24" ht="12.75">
      <c r="R566" s="209"/>
      <c r="S566" s="209"/>
      <c r="T566" s="209"/>
      <c r="U566" s="209"/>
      <c r="V566" s="209"/>
      <c r="W566" s="209"/>
      <c r="X566" s="209"/>
    </row>
    <row r="567" spans="18:24" ht="12.75">
      <c r="R567" s="209"/>
      <c r="S567" s="209"/>
      <c r="T567" s="209"/>
      <c r="U567" s="209"/>
      <c r="V567" s="209"/>
      <c r="W567" s="209"/>
      <c r="X567" s="209"/>
    </row>
    <row r="568" spans="18:24" ht="12.75">
      <c r="R568" s="209"/>
      <c r="S568" s="209"/>
      <c r="T568" s="209"/>
      <c r="U568" s="209"/>
      <c r="V568" s="209"/>
      <c r="W568" s="209"/>
      <c r="X568" s="209"/>
    </row>
    <row r="569" spans="18:24" ht="12.75">
      <c r="R569" s="209"/>
      <c r="S569" s="209"/>
      <c r="T569" s="209"/>
      <c r="U569" s="209"/>
      <c r="V569" s="209"/>
      <c r="W569" s="209"/>
      <c r="X569" s="209"/>
    </row>
    <row r="570" spans="18:24" ht="12.75">
      <c r="R570" s="209"/>
      <c r="S570" s="209"/>
      <c r="T570" s="209"/>
      <c r="U570" s="209"/>
      <c r="V570" s="209"/>
      <c r="W570" s="209"/>
      <c r="X570" s="209"/>
    </row>
    <row r="571" spans="18:24" ht="12.75">
      <c r="R571" s="209"/>
      <c r="S571" s="209"/>
      <c r="T571" s="209"/>
      <c r="U571" s="209"/>
      <c r="V571" s="209"/>
      <c r="W571" s="209"/>
      <c r="X571" s="209"/>
    </row>
    <row r="572" spans="18:24" ht="12.75">
      <c r="R572" s="209"/>
      <c r="S572" s="209"/>
      <c r="T572" s="209"/>
      <c r="U572" s="209"/>
      <c r="V572" s="209"/>
      <c r="W572" s="209"/>
      <c r="X572" s="209"/>
    </row>
    <row r="573" spans="18:24" ht="12.75">
      <c r="R573" s="209"/>
      <c r="S573" s="209"/>
      <c r="T573" s="209"/>
      <c r="U573" s="209"/>
      <c r="V573" s="209"/>
      <c r="W573" s="209"/>
      <c r="X573" s="209"/>
    </row>
    <row r="574" spans="18:24" ht="12.75">
      <c r="R574" s="209"/>
      <c r="S574" s="209"/>
      <c r="T574" s="209"/>
      <c r="U574" s="209"/>
      <c r="V574" s="209"/>
      <c r="W574" s="209"/>
      <c r="X574" s="209"/>
    </row>
    <row r="575" spans="18:24" ht="12.75">
      <c r="R575" s="209"/>
      <c r="S575" s="209"/>
      <c r="T575" s="209"/>
      <c r="U575" s="209"/>
      <c r="V575" s="209"/>
      <c r="W575" s="209"/>
      <c r="X575" s="209"/>
    </row>
    <row r="576" spans="18:24" ht="12.75">
      <c r="R576" s="209"/>
      <c r="S576" s="209"/>
      <c r="T576" s="209"/>
      <c r="U576" s="209"/>
      <c r="V576" s="209"/>
      <c r="W576" s="209"/>
      <c r="X576" s="209"/>
    </row>
    <row r="577" spans="18:24" ht="12.75">
      <c r="R577" s="209"/>
      <c r="S577" s="209"/>
      <c r="T577" s="209"/>
      <c r="U577" s="209"/>
      <c r="V577" s="209"/>
      <c r="W577" s="209"/>
      <c r="X577" s="209"/>
    </row>
    <row r="578" spans="18:24" ht="12.75">
      <c r="R578" s="209"/>
      <c r="S578" s="209"/>
      <c r="T578" s="209"/>
      <c r="U578" s="209"/>
      <c r="V578" s="209"/>
      <c r="W578" s="209"/>
      <c r="X578" s="209"/>
    </row>
    <row r="579" spans="18:24" ht="12.75">
      <c r="R579" s="209"/>
      <c r="S579" s="209"/>
      <c r="T579" s="209"/>
      <c r="U579" s="209"/>
      <c r="V579" s="209"/>
      <c r="W579" s="209"/>
      <c r="X579" s="209"/>
    </row>
    <row r="580" spans="18:24" ht="12.75">
      <c r="R580" s="209"/>
      <c r="S580" s="209"/>
      <c r="T580" s="209"/>
      <c r="U580" s="209"/>
      <c r="V580" s="209"/>
      <c r="W580" s="209"/>
      <c r="X580" s="209"/>
    </row>
    <row r="581" spans="18:24" ht="12.75">
      <c r="R581" s="209"/>
      <c r="S581" s="209"/>
      <c r="T581" s="209"/>
      <c r="U581" s="209"/>
      <c r="V581" s="209"/>
      <c r="W581" s="209"/>
      <c r="X581" s="209"/>
    </row>
    <row r="582" spans="18:24" ht="12.75">
      <c r="R582" s="209"/>
      <c r="S582" s="209"/>
      <c r="T582" s="209"/>
      <c r="U582" s="209"/>
      <c r="V582" s="209"/>
      <c r="W582" s="209"/>
      <c r="X582" s="209"/>
    </row>
    <row r="583" spans="18:24" ht="12.75">
      <c r="R583" s="209"/>
      <c r="S583" s="209"/>
      <c r="T583" s="209"/>
      <c r="U583" s="209"/>
      <c r="V583" s="209"/>
      <c r="W583" s="209"/>
      <c r="X583" s="209"/>
    </row>
    <row r="584" spans="18:24" ht="12.75">
      <c r="R584" s="209"/>
      <c r="S584" s="209"/>
      <c r="T584" s="209"/>
      <c r="U584" s="209"/>
      <c r="V584" s="209"/>
      <c r="W584" s="209"/>
      <c r="X584" s="209"/>
    </row>
    <row r="585" spans="18:24" ht="12.75">
      <c r="R585" s="209"/>
      <c r="S585" s="209"/>
      <c r="T585" s="209"/>
      <c r="U585" s="209"/>
      <c r="V585" s="209"/>
      <c r="W585" s="209"/>
      <c r="X585" s="209"/>
    </row>
    <row r="586" spans="18:24" ht="12.75">
      <c r="R586" s="209"/>
      <c r="S586" s="209"/>
      <c r="T586" s="209"/>
      <c r="U586" s="209"/>
      <c r="V586" s="209"/>
      <c r="W586" s="209"/>
      <c r="X586" s="209"/>
    </row>
    <row r="587" spans="18:24" ht="12.75">
      <c r="R587" s="209"/>
      <c r="S587" s="209"/>
      <c r="T587" s="209"/>
      <c r="U587" s="209"/>
      <c r="V587" s="209"/>
      <c r="W587" s="209"/>
      <c r="X587" s="209"/>
    </row>
    <row r="588" spans="18:24" ht="12.75">
      <c r="R588" s="209"/>
      <c r="S588" s="209"/>
      <c r="T588" s="209"/>
      <c r="U588" s="209"/>
      <c r="V588" s="209"/>
      <c r="W588" s="209"/>
      <c r="X588" s="209"/>
    </row>
    <row r="589" spans="18:24" ht="12.75">
      <c r="R589" s="209"/>
      <c r="S589" s="209"/>
      <c r="T589" s="209"/>
      <c r="U589" s="209"/>
      <c r="V589" s="209"/>
      <c r="W589" s="209"/>
      <c r="X589" s="209"/>
    </row>
    <row r="590" spans="18:24" ht="12.75">
      <c r="R590" s="209"/>
      <c r="S590" s="209"/>
      <c r="T590" s="209"/>
      <c r="U590" s="209"/>
      <c r="V590" s="209"/>
      <c r="W590" s="209"/>
      <c r="X590" s="209"/>
    </row>
    <row r="591" spans="18:24" ht="12.75">
      <c r="R591" s="209"/>
      <c r="S591" s="209"/>
      <c r="T591" s="209"/>
      <c r="U591" s="209"/>
      <c r="V591" s="209"/>
      <c r="W591" s="209"/>
      <c r="X591" s="209"/>
    </row>
    <row r="592" spans="18:24" ht="12.75">
      <c r="R592" s="209"/>
      <c r="S592" s="209"/>
      <c r="T592" s="209"/>
      <c r="U592" s="209"/>
      <c r="V592" s="209"/>
      <c r="W592" s="209"/>
      <c r="X592" s="209"/>
    </row>
    <row r="593" spans="18:24" ht="12.75">
      <c r="R593" s="209"/>
      <c r="S593" s="209"/>
      <c r="T593" s="209"/>
      <c r="U593" s="209"/>
      <c r="V593" s="209"/>
      <c r="W593" s="209"/>
      <c r="X593" s="209"/>
    </row>
    <row r="594" spans="18:24" ht="12.75">
      <c r="R594" s="209"/>
      <c r="S594" s="209"/>
      <c r="T594" s="209"/>
      <c r="U594" s="209"/>
      <c r="V594" s="209"/>
      <c r="W594" s="209"/>
      <c r="X594" s="209"/>
    </row>
    <row r="595" spans="18:24" ht="12.75">
      <c r="R595" s="209"/>
      <c r="S595" s="209"/>
      <c r="T595" s="209"/>
      <c r="U595" s="209"/>
      <c r="V595" s="209"/>
      <c r="W595" s="209"/>
      <c r="X595" s="209"/>
    </row>
    <row r="596" spans="18:24" ht="12.75">
      <c r="R596" s="209"/>
      <c r="S596" s="209"/>
      <c r="T596" s="209"/>
      <c r="U596" s="209"/>
      <c r="V596" s="209"/>
      <c r="W596" s="209"/>
      <c r="X596" s="209"/>
    </row>
    <row r="597" spans="18:24" ht="12.75">
      <c r="R597" s="209"/>
      <c r="S597" s="209"/>
      <c r="T597" s="209"/>
      <c r="U597" s="209"/>
      <c r="V597" s="209"/>
      <c r="W597" s="209"/>
      <c r="X597" s="209"/>
    </row>
    <row r="598" spans="18:24" ht="12.75">
      <c r="R598" s="209"/>
      <c r="S598" s="209"/>
      <c r="T598" s="209"/>
      <c r="U598" s="209"/>
      <c r="V598" s="209"/>
      <c r="W598" s="209"/>
      <c r="X598" s="209"/>
    </row>
    <row r="599" spans="18:24" ht="12.75">
      <c r="R599" s="209"/>
      <c r="S599" s="209"/>
      <c r="T599" s="209"/>
      <c r="U599" s="209"/>
      <c r="V599" s="209"/>
      <c r="W599" s="209"/>
      <c r="X599" s="209"/>
    </row>
    <row r="600" spans="18:24" ht="12.75">
      <c r="R600" s="209"/>
      <c r="S600" s="209"/>
      <c r="T600" s="209"/>
      <c r="U600" s="209"/>
      <c r="V600" s="209"/>
      <c r="W600" s="209"/>
      <c r="X600" s="209"/>
    </row>
    <row r="601" spans="18:24" ht="12.75">
      <c r="R601" s="209"/>
      <c r="S601" s="209"/>
      <c r="T601" s="209"/>
      <c r="U601" s="209"/>
      <c r="V601" s="209"/>
      <c r="W601" s="209"/>
      <c r="X601" s="209"/>
    </row>
    <row r="602" spans="18:24" ht="12.75">
      <c r="R602" s="209"/>
      <c r="S602" s="209"/>
      <c r="T602" s="209"/>
      <c r="U602" s="209"/>
      <c r="V602" s="209"/>
      <c r="W602" s="209"/>
      <c r="X602" s="209"/>
    </row>
    <row r="603" spans="18:24" ht="12.75">
      <c r="R603" s="209"/>
      <c r="S603" s="209"/>
      <c r="T603" s="209"/>
      <c r="U603" s="209"/>
      <c r="V603" s="209"/>
      <c r="W603" s="209"/>
      <c r="X603" s="209"/>
    </row>
    <row r="604" spans="18:24" ht="12.75">
      <c r="R604" s="209"/>
      <c r="S604" s="209"/>
      <c r="T604" s="209"/>
      <c r="U604" s="209"/>
      <c r="V604" s="209"/>
      <c r="W604" s="209"/>
      <c r="X604" s="209"/>
    </row>
    <row r="605" spans="18:24" ht="12.75">
      <c r="R605" s="209"/>
      <c r="S605" s="209"/>
      <c r="T605" s="209"/>
      <c r="U605" s="209"/>
      <c r="V605" s="209"/>
      <c r="W605" s="209"/>
      <c r="X605" s="209"/>
    </row>
    <row r="606" spans="18:24" ht="12.75">
      <c r="R606" s="209"/>
      <c r="S606" s="209"/>
      <c r="T606" s="209"/>
      <c r="U606" s="209"/>
      <c r="V606" s="209"/>
      <c r="W606" s="209"/>
      <c r="X606" s="209"/>
    </row>
    <row r="607" spans="18:24" ht="12.75">
      <c r="R607" s="209"/>
      <c r="S607" s="209"/>
      <c r="T607" s="209"/>
      <c r="U607" s="209"/>
      <c r="V607" s="209"/>
      <c r="W607" s="209"/>
      <c r="X607" s="209"/>
    </row>
    <row r="608" spans="18:24" ht="12.75">
      <c r="R608" s="209"/>
      <c r="S608" s="209"/>
      <c r="T608" s="209"/>
      <c r="U608" s="209"/>
      <c r="V608" s="209"/>
      <c r="W608" s="209"/>
      <c r="X608" s="209"/>
    </row>
    <row r="609" spans="18:24" ht="12.75">
      <c r="R609" s="209"/>
      <c r="S609" s="209"/>
      <c r="T609" s="209"/>
      <c r="U609" s="209"/>
      <c r="V609" s="209"/>
      <c r="W609" s="209"/>
      <c r="X609" s="209"/>
    </row>
    <row r="610" spans="18:24" ht="12.75">
      <c r="R610" s="209"/>
      <c r="S610" s="209"/>
      <c r="T610" s="209"/>
      <c r="U610" s="209"/>
      <c r="V610" s="209"/>
      <c r="W610" s="209"/>
      <c r="X610" s="209"/>
    </row>
    <row r="611" spans="18:24" ht="12.75">
      <c r="R611" s="209"/>
      <c r="S611" s="209"/>
      <c r="T611" s="209"/>
      <c r="U611" s="209"/>
      <c r="V611" s="209"/>
      <c r="W611" s="209"/>
      <c r="X611" s="209"/>
    </row>
    <row r="612" spans="18:24" ht="12.75">
      <c r="R612" s="209"/>
      <c r="S612" s="209"/>
      <c r="T612" s="209"/>
      <c r="U612" s="209"/>
      <c r="V612" s="209"/>
      <c r="W612" s="209"/>
      <c r="X612" s="209"/>
    </row>
    <row r="613" spans="18:24" ht="12.75">
      <c r="R613" s="209"/>
      <c r="S613" s="209"/>
      <c r="T613" s="209"/>
      <c r="U613" s="209"/>
      <c r="V613" s="209"/>
      <c r="W613" s="209"/>
      <c r="X613" s="209"/>
    </row>
    <row r="614" spans="18:24" ht="12.75">
      <c r="R614" s="209"/>
      <c r="S614" s="209"/>
      <c r="T614" s="209"/>
      <c r="U614" s="209"/>
      <c r="V614" s="209"/>
      <c r="W614" s="209"/>
      <c r="X614" s="209"/>
    </row>
    <row r="615" spans="18:24" ht="12.75">
      <c r="R615" s="209"/>
      <c r="S615" s="209"/>
      <c r="T615" s="209"/>
      <c r="U615" s="209"/>
      <c r="V615" s="209"/>
      <c r="W615" s="209"/>
      <c r="X615" s="209"/>
    </row>
    <row r="616" spans="18:24" ht="12.75">
      <c r="R616" s="209"/>
      <c r="S616" s="209"/>
      <c r="T616" s="209"/>
      <c r="U616" s="209"/>
      <c r="V616" s="209"/>
      <c r="W616" s="209"/>
      <c r="X616" s="209"/>
    </row>
    <row r="617" spans="18:24" ht="12.75">
      <c r="R617" s="209"/>
      <c r="S617" s="209"/>
      <c r="T617" s="209"/>
      <c r="U617" s="209"/>
      <c r="V617" s="209"/>
      <c r="W617" s="209"/>
      <c r="X617" s="209"/>
    </row>
    <row r="618" spans="18:24" ht="12.75">
      <c r="R618" s="209"/>
      <c r="S618" s="209"/>
      <c r="T618" s="209"/>
      <c r="U618" s="209"/>
      <c r="V618" s="209"/>
      <c r="W618" s="209"/>
      <c r="X618" s="209"/>
    </row>
    <row r="619" spans="18:24" ht="12.75">
      <c r="R619" s="209"/>
      <c r="S619" s="209"/>
      <c r="T619" s="209"/>
      <c r="U619" s="209"/>
      <c r="V619" s="209"/>
      <c r="W619" s="209"/>
      <c r="X619" s="209"/>
    </row>
    <row r="620" spans="18:24" ht="12.75">
      <c r="R620" s="209"/>
      <c r="S620" s="209"/>
      <c r="T620" s="209"/>
      <c r="U620" s="209"/>
      <c r="V620" s="209"/>
      <c r="W620" s="209"/>
      <c r="X620" s="209"/>
    </row>
    <row r="621" spans="18:24" ht="12.75">
      <c r="R621" s="209"/>
      <c r="S621" s="209"/>
      <c r="T621" s="209"/>
      <c r="U621" s="209"/>
      <c r="V621" s="209"/>
      <c r="W621" s="209"/>
      <c r="X621" s="209"/>
    </row>
    <row r="622" spans="18:24" ht="12.75">
      <c r="R622" s="209"/>
      <c r="S622" s="209"/>
      <c r="T622" s="209"/>
      <c r="U622" s="209"/>
      <c r="V622" s="209"/>
      <c r="W622" s="209"/>
      <c r="X622" s="209"/>
    </row>
    <row r="623" spans="18:24" ht="12.75">
      <c r="R623" s="209"/>
      <c r="S623" s="209"/>
      <c r="T623" s="209"/>
      <c r="U623" s="209"/>
      <c r="V623" s="209"/>
      <c r="W623" s="209"/>
      <c r="X623" s="209"/>
    </row>
    <row r="624" spans="18:24" ht="12.75">
      <c r="R624" s="209"/>
      <c r="S624" s="209"/>
      <c r="T624" s="209"/>
      <c r="U624" s="209"/>
      <c r="V624" s="209"/>
      <c r="W624" s="209"/>
      <c r="X624" s="209"/>
    </row>
    <row r="625" spans="18:24" ht="12.75">
      <c r="R625" s="209"/>
      <c r="S625" s="209"/>
      <c r="T625" s="209"/>
      <c r="U625" s="209"/>
      <c r="V625" s="209"/>
      <c r="W625" s="209"/>
      <c r="X625" s="209"/>
    </row>
    <row r="626" spans="18:24" ht="12.75">
      <c r="R626" s="209"/>
      <c r="S626" s="209"/>
      <c r="T626" s="209"/>
      <c r="U626" s="209"/>
      <c r="V626" s="209"/>
      <c r="W626" s="209"/>
      <c r="X626" s="209"/>
    </row>
    <row r="627" spans="18:24" ht="12.75">
      <c r="R627" s="209"/>
      <c r="S627" s="209"/>
      <c r="T627" s="209"/>
      <c r="U627" s="209"/>
      <c r="V627" s="209"/>
      <c r="W627" s="209"/>
      <c r="X627" s="209"/>
    </row>
    <row r="628" spans="18:24" ht="12.75">
      <c r="R628" s="209"/>
      <c r="S628" s="209"/>
      <c r="T628" s="209"/>
      <c r="U628" s="209"/>
      <c r="V628" s="209"/>
      <c r="W628" s="209"/>
      <c r="X628" s="209"/>
    </row>
    <row r="629" spans="18:24" ht="12.75">
      <c r="R629" s="209"/>
      <c r="S629" s="209"/>
      <c r="T629" s="209"/>
      <c r="U629" s="209"/>
      <c r="V629" s="209"/>
      <c r="W629" s="209"/>
      <c r="X629" s="209"/>
    </row>
    <row r="630" spans="18:24" ht="12.75">
      <c r="R630" s="209"/>
      <c r="S630" s="209"/>
      <c r="T630" s="209"/>
      <c r="U630" s="209"/>
      <c r="V630" s="209"/>
      <c r="W630" s="209"/>
      <c r="X630" s="209"/>
    </row>
    <row r="631" spans="18:24" ht="12.75">
      <c r="R631" s="209"/>
      <c r="S631" s="209"/>
      <c r="T631" s="209"/>
      <c r="U631" s="209"/>
      <c r="V631" s="209"/>
      <c r="W631" s="209"/>
      <c r="X631" s="209"/>
    </row>
    <row r="632" spans="18:24" ht="12.75">
      <c r="R632" s="209"/>
      <c r="S632" s="209"/>
      <c r="T632" s="209"/>
      <c r="U632" s="209"/>
      <c r="V632" s="209"/>
      <c r="W632" s="209"/>
      <c r="X632" s="209"/>
    </row>
    <row r="633" spans="18:24" ht="12.75">
      <c r="R633" s="209"/>
      <c r="S633" s="209"/>
      <c r="T633" s="209"/>
      <c r="U633" s="209"/>
      <c r="V633" s="209"/>
      <c r="W633" s="209"/>
      <c r="X633" s="209"/>
    </row>
    <row r="634" spans="18:24" ht="12.75">
      <c r="R634" s="209"/>
      <c r="S634" s="209"/>
      <c r="T634" s="209"/>
      <c r="U634" s="209"/>
      <c r="V634" s="209"/>
      <c r="W634" s="209"/>
      <c r="X634" s="209"/>
    </row>
    <row r="635" spans="18:24" ht="12.75">
      <c r="R635" s="209"/>
      <c r="S635" s="209"/>
      <c r="T635" s="209"/>
      <c r="U635" s="209"/>
      <c r="V635" s="209"/>
      <c r="W635" s="209"/>
      <c r="X635" s="209"/>
    </row>
    <row r="636" spans="18:24" ht="12.75">
      <c r="R636" s="209"/>
      <c r="S636" s="209"/>
      <c r="T636" s="209"/>
      <c r="U636" s="209"/>
      <c r="V636" s="209"/>
      <c r="W636" s="209"/>
      <c r="X636" s="209"/>
    </row>
    <row r="637" spans="18:24" ht="12.75">
      <c r="R637" s="209"/>
      <c r="S637" s="209"/>
      <c r="T637" s="209"/>
      <c r="U637" s="209"/>
      <c r="V637" s="209"/>
      <c r="W637" s="209"/>
      <c r="X637" s="209"/>
    </row>
    <row r="638" spans="18:24" ht="12.75">
      <c r="R638" s="209"/>
      <c r="S638" s="209"/>
      <c r="T638" s="209"/>
      <c r="U638" s="209"/>
      <c r="V638" s="209"/>
      <c r="W638" s="209"/>
      <c r="X638" s="209"/>
    </row>
    <row r="639" spans="18:24" ht="12.75">
      <c r="R639" s="209"/>
      <c r="S639" s="209"/>
      <c r="T639" s="209"/>
      <c r="U639" s="209"/>
      <c r="V639" s="209"/>
      <c r="W639" s="209"/>
      <c r="X639" s="209"/>
    </row>
    <row r="640" spans="18:24" ht="12.75">
      <c r="R640" s="209"/>
      <c r="S640" s="209"/>
      <c r="T640" s="209"/>
      <c r="U640" s="209"/>
      <c r="V640" s="209"/>
      <c r="W640" s="209"/>
      <c r="X640" s="209"/>
    </row>
    <row r="641" spans="18:24" ht="12.75">
      <c r="R641" s="209"/>
      <c r="S641" s="209"/>
      <c r="T641" s="209"/>
      <c r="U641" s="209"/>
      <c r="V641" s="209"/>
      <c r="W641" s="209"/>
      <c r="X641" s="209"/>
    </row>
    <row r="642" spans="18:24" ht="12.75">
      <c r="R642" s="209"/>
      <c r="S642" s="209"/>
      <c r="T642" s="209"/>
      <c r="U642" s="209"/>
      <c r="V642" s="209"/>
      <c r="W642" s="209"/>
      <c r="X642" s="209"/>
    </row>
    <row r="643" spans="18:24" ht="12.75">
      <c r="R643" s="209"/>
      <c r="S643" s="209"/>
      <c r="T643" s="209"/>
      <c r="U643" s="209"/>
      <c r="V643" s="209"/>
      <c r="W643" s="209"/>
      <c r="X643" s="209"/>
    </row>
    <row r="644" spans="18:24" ht="12.75">
      <c r="R644" s="209"/>
      <c r="S644" s="209"/>
      <c r="T644" s="209"/>
      <c r="U644" s="209"/>
      <c r="V644" s="209"/>
      <c r="W644" s="209"/>
      <c r="X644" s="209"/>
    </row>
    <row r="645" spans="18:24" ht="12.75">
      <c r="R645" s="209"/>
      <c r="S645" s="209"/>
      <c r="T645" s="209"/>
      <c r="U645" s="209"/>
      <c r="V645" s="209"/>
      <c r="W645" s="209"/>
      <c r="X645" s="209"/>
    </row>
    <row r="646" spans="18:24" ht="12.75">
      <c r="R646" s="209"/>
      <c r="S646" s="209"/>
      <c r="T646" s="209"/>
      <c r="U646" s="209"/>
      <c r="V646" s="209"/>
      <c r="W646" s="209"/>
      <c r="X646" s="209"/>
    </row>
    <row r="647" spans="18:24" ht="12.75">
      <c r="R647" s="209"/>
      <c r="S647" s="209"/>
      <c r="T647" s="209"/>
      <c r="U647" s="209"/>
      <c r="V647" s="209"/>
      <c r="W647" s="209"/>
      <c r="X647" s="209"/>
    </row>
    <row r="648" spans="18:24" ht="12.75">
      <c r="R648" s="209"/>
      <c r="S648" s="209"/>
      <c r="T648" s="209"/>
      <c r="U648" s="209"/>
      <c r="V648" s="209"/>
      <c r="W648" s="209"/>
      <c r="X648" s="209"/>
    </row>
    <row r="649" spans="18:24" ht="12.75">
      <c r="R649" s="209"/>
      <c r="S649" s="209"/>
      <c r="T649" s="209"/>
      <c r="U649" s="209"/>
      <c r="V649" s="209"/>
      <c r="W649" s="209"/>
      <c r="X649" s="209"/>
    </row>
    <row r="650" spans="18:24" ht="12.75">
      <c r="R650" s="209"/>
      <c r="S650" s="209"/>
      <c r="T650" s="209"/>
      <c r="U650" s="209"/>
      <c r="V650" s="209"/>
      <c r="W650" s="209"/>
      <c r="X650" s="209"/>
    </row>
    <row r="651" spans="18:24" ht="12.75">
      <c r="R651" s="209"/>
      <c r="S651" s="209"/>
      <c r="T651" s="209"/>
      <c r="U651" s="209"/>
      <c r="V651" s="209"/>
      <c r="W651" s="209"/>
      <c r="X651" s="209"/>
    </row>
    <row r="652" spans="18:24" ht="12.75">
      <c r="R652" s="209"/>
      <c r="S652" s="209"/>
      <c r="T652" s="209"/>
      <c r="U652" s="209"/>
      <c r="V652" s="209"/>
      <c r="W652" s="209"/>
      <c r="X652" s="209"/>
    </row>
    <row r="653" spans="18:24" ht="12.75">
      <c r="R653" s="209"/>
      <c r="S653" s="209"/>
      <c r="T653" s="209"/>
      <c r="U653" s="209"/>
      <c r="V653" s="209"/>
      <c r="W653" s="209"/>
      <c r="X653" s="209"/>
    </row>
    <row r="654" spans="18:24" ht="12.75">
      <c r="R654" s="209"/>
      <c r="S654" s="209"/>
      <c r="T654" s="209"/>
      <c r="U654" s="209"/>
      <c r="V654" s="209"/>
      <c r="W654" s="209"/>
      <c r="X654" s="209"/>
    </row>
    <row r="655" spans="18:24" ht="12.75">
      <c r="R655" s="209"/>
      <c r="S655" s="209"/>
      <c r="T655" s="209"/>
      <c r="U655" s="209"/>
      <c r="V655" s="209"/>
      <c r="W655" s="209"/>
      <c r="X655" s="209"/>
    </row>
    <row r="656" spans="18:24" ht="12.75">
      <c r="R656" s="209"/>
      <c r="S656" s="209"/>
      <c r="T656" s="209"/>
      <c r="U656" s="209"/>
      <c r="V656" s="209"/>
      <c r="W656" s="209"/>
      <c r="X656" s="209"/>
    </row>
    <row r="657" spans="18:24" ht="12.75">
      <c r="R657" s="209"/>
      <c r="S657" s="209"/>
      <c r="T657" s="209"/>
      <c r="U657" s="209"/>
      <c r="V657" s="209"/>
      <c r="W657" s="209"/>
      <c r="X657" s="209"/>
    </row>
    <row r="658" spans="18:24" ht="12.75">
      <c r="R658" s="209"/>
      <c r="S658" s="209"/>
      <c r="T658" s="209"/>
      <c r="U658" s="209"/>
      <c r="V658" s="209"/>
      <c r="W658" s="209"/>
      <c r="X658" s="209"/>
    </row>
    <row r="659" spans="18:24" ht="12.75">
      <c r="R659" s="209"/>
      <c r="S659" s="209"/>
      <c r="T659" s="209"/>
      <c r="U659" s="209"/>
      <c r="V659" s="209"/>
      <c r="W659" s="209"/>
      <c r="X659" s="209"/>
    </row>
    <row r="660" spans="18:24" ht="12.75">
      <c r="R660" s="209"/>
      <c r="S660" s="209"/>
      <c r="T660" s="209"/>
      <c r="U660" s="209"/>
      <c r="V660" s="209"/>
      <c r="W660" s="209"/>
      <c r="X660" s="209"/>
    </row>
    <row r="661" spans="18:24" ht="12.75">
      <c r="R661" s="209"/>
      <c r="S661" s="209"/>
      <c r="T661" s="209"/>
      <c r="U661" s="209"/>
      <c r="V661" s="209"/>
      <c r="W661" s="209"/>
      <c r="X661" s="209"/>
    </row>
    <row r="662" spans="18:24" ht="12.75">
      <c r="R662" s="209"/>
      <c r="S662" s="209"/>
      <c r="T662" s="209"/>
      <c r="U662" s="209"/>
      <c r="V662" s="209"/>
      <c r="W662" s="209"/>
      <c r="X662" s="209"/>
    </row>
    <row r="663" spans="18:24" ht="12.75">
      <c r="R663" s="209"/>
      <c r="S663" s="209"/>
      <c r="T663" s="209"/>
      <c r="U663" s="209"/>
      <c r="V663" s="209"/>
      <c r="W663" s="209"/>
      <c r="X663" s="209"/>
    </row>
    <row r="664" spans="18:24" ht="12.75">
      <c r="R664" s="209"/>
      <c r="S664" s="209"/>
      <c r="T664" s="209"/>
      <c r="U664" s="209"/>
      <c r="V664" s="209"/>
      <c r="W664" s="209"/>
      <c r="X664" s="209"/>
    </row>
    <row r="665" spans="18:24" ht="12.75">
      <c r="R665" s="209"/>
      <c r="S665" s="209"/>
      <c r="T665" s="209"/>
      <c r="U665" s="209"/>
      <c r="V665" s="209"/>
      <c r="W665" s="209"/>
      <c r="X665" s="209"/>
    </row>
    <row r="666" spans="18:24" ht="12.75">
      <c r="R666" s="209"/>
      <c r="S666" s="209"/>
      <c r="T666" s="209"/>
      <c r="U666" s="209"/>
      <c r="V666" s="209"/>
      <c r="W666" s="209"/>
      <c r="X666" s="209"/>
    </row>
    <row r="667" spans="18:24" ht="12.75">
      <c r="R667" s="209"/>
      <c r="S667" s="209"/>
      <c r="T667" s="209"/>
      <c r="U667" s="209"/>
      <c r="V667" s="209"/>
      <c r="W667" s="209"/>
      <c r="X667" s="209"/>
    </row>
    <row r="668" spans="18:24" ht="12.75">
      <c r="R668" s="209"/>
      <c r="S668" s="209"/>
      <c r="T668" s="209"/>
      <c r="U668" s="209"/>
      <c r="V668" s="209"/>
      <c r="W668" s="209"/>
      <c r="X668" s="209"/>
    </row>
    <row r="669" spans="18:24" ht="12.75">
      <c r="R669" s="209"/>
      <c r="S669" s="209"/>
      <c r="T669" s="209"/>
      <c r="U669" s="209"/>
      <c r="V669" s="209"/>
      <c r="W669" s="209"/>
      <c r="X669" s="209"/>
    </row>
    <row r="670" spans="18:24" ht="12.75">
      <c r="R670" s="209"/>
      <c r="S670" s="209"/>
      <c r="T670" s="209"/>
      <c r="U670" s="209"/>
      <c r="V670" s="209"/>
      <c r="W670" s="209"/>
      <c r="X670" s="209"/>
    </row>
    <row r="671" spans="18:24" ht="12.75">
      <c r="R671" s="209"/>
      <c r="S671" s="209"/>
      <c r="T671" s="209"/>
      <c r="U671" s="209"/>
      <c r="V671" s="209"/>
      <c r="W671" s="209"/>
      <c r="X671" s="209"/>
    </row>
    <row r="672" spans="18:24" ht="12.75">
      <c r="R672" s="209"/>
      <c r="S672" s="209"/>
      <c r="T672" s="209"/>
      <c r="U672" s="209"/>
      <c r="V672" s="209"/>
      <c r="W672" s="209"/>
      <c r="X672" s="209"/>
    </row>
    <row r="673" spans="18:24" ht="12.75">
      <c r="R673" s="209"/>
      <c r="S673" s="209"/>
      <c r="T673" s="209"/>
      <c r="U673" s="209"/>
      <c r="V673" s="209"/>
      <c r="W673" s="209"/>
      <c r="X673" s="209"/>
    </row>
    <row r="674" spans="18:24" ht="12.75">
      <c r="R674" s="209"/>
      <c r="S674" s="209"/>
      <c r="T674" s="209"/>
      <c r="U674" s="209"/>
      <c r="V674" s="209"/>
      <c r="W674" s="209"/>
      <c r="X674" s="209"/>
    </row>
    <row r="675" spans="18:24" ht="12.75">
      <c r="R675" s="209"/>
      <c r="S675" s="209"/>
      <c r="T675" s="209"/>
      <c r="U675" s="209"/>
      <c r="V675" s="209"/>
      <c r="W675" s="209"/>
      <c r="X675" s="209"/>
    </row>
    <row r="676" spans="18:24" ht="12.75">
      <c r="R676" s="209"/>
      <c r="S676" s="209"/>
      <c r="T676" s="209"/>
      <c r="U676" s="209"/>
      <c r="V676" s="209"/>
      <c r="W676" s="209"/>
      <c r="X676" s="209"/>
    </row>
    <row r="677" spans="18:24" ht="12.75">
      <c r="R677" s="209"/>
      <c r="S677" s="209"/>
      <c r="T677" s="209"/>
      <c r="U677" s="209"/>
      <c r="V677" s="209"/>
      <c r="W677" s="209"/>
      <c r="X677" s="209"/>
    </row>
    <row r="678" spans="18:24" ht="12.75">
      <c r="R678" s="209"/>
      <c r="S678" s="209"/>
      <c r="T678" s="209"/>
      <c r="U678" s="209"/>
      <c r="V678" s="209"/>
      <c r="W678" s="209"/>
      <c r="X678" s="209"/>
    </row>
    <row r="679" spans="18:24" ht="12.75">
      <c r="R679" s="209"/>
      <c r="S679" s="209"/>
      <c r="T679" s="209"/>
      <c r="U679" s="209"/>
      <c r="V679" s="209"/>
      <c r="W679" s="209"/>
      <c r="X679" s="209"/>
    </row>
    <row r="680" spans="18:24" ht="12.75">
      <c r="R680" s="209"/>
      <c r="S680" s="209"/>
      <c r="T680" s="209"/>
      <c r="U680" s="209"/>
      <c r="V680" s="209"/>
      <c r="W680" s="209"/>
      <c r="X680" s="209"/>
    </row>
    <row r="681" spans="18:24" ht="12.75">
      <c r="R681" s="209"/>
      <c r="S681" s="209"/>
      <c r="T681" s="209"/>
      <c r="U681" s="209"/>
      <c r="V681" s="209"/>
      <c r="W681" s="209"/>
      <c r="X681" s="209"/>
    </row>
    <row r="682" spans="18:24" ht="12.75">
      <c r="R682" s="209"/>
      <c r="S682" s="209"/>
      <c r="T682" s="209"/>
      <c r="U682" s="209"/>
      <c r="V682" s="209"/>
      <c r="W682" s="209"/>
      <c r="X682" s="209"/>
    </row>
    <row r="683" spans="18:24" ht="12.75">
      <c r="R683" s="209"/>
      <c r="S683" s="209"/>
      <c r="T683" s="209"/>
      <c r="U683" s="209"/>
      <c r="V683" s="209"/>
      <c r="W683" s="209"/>
      <c r="X683" s="209"/>
    </row>
    <row r="684" spans="18:24" ht="12.75">
      <c r="R684" s="209"/>
      <c r="S684" s="209"/>
      <c r="T684" s="209"/>
      <c r="U684" s="209"/>
      <c r="V684" s="209"/>
      <c r="W684" s="209"/>
      <c r="X684" s="209"/>
    </row>
    <row r="685" spans="18:24" ht="12.75">
      <c r="R685" s="209"/>
      <c r="S685" s="209"/>
      <c r="T685" s="209"/>
      <c r="U685" s="209"/>
      <c r="V685" s="209"/>
      <c r="W685" s="209"/>
      <c r="X685" s="209"/>
    </row>
    <row r="686" spans="18:24" ht="12.75">
      <c r="R686" s="209"/>
      <c r="S686" s="209"/>
      <c r="T686" s="209"/>
      <c r="U686" s="209"/>
      <c r="V686" s="209"/>
      <c r="W686" s="209"/>
      <c r="X686" s="209"/>
    </row>
    <row r="687" spans="18:24" ht="12.75">
      <c r="R687" s="209"/>
      <c r="S687" s="209"/>
      <c r="T687" s="209"/>
      <c r="U687" s="209"/>
      <c r="V687" s="209"/>
      <c r="W687" s="209"/>
      <c r="X687" s="209"/>
    </row>
    <row r="688" spans="18:24" ht="12.75">
      <c r="R688" s="209"/>
      <c r="S688" s="209"/>
      <c r="T688" s="209"/>
      <c r="U688" s="209"/>
      <c r="V688" s="209"/>
      <c r="W688" s="209"/>
      <c r="X688" s="209"/>
    </row>
    <row r="689" spans="18:24" ht="12.75">
      <c r="R689" s="209"/>
      <c r="S689" s="209"/>
      <c r="T689" s="209"/>
      <c r="U689" s="209"/>
      <c r="V689" s="209"/>
      <c r="W689" s="209"/>
      <c r="X689" s="209"/>
    </row>
    <row r="690" spans="18:24" ht="12.75">
      <c r="R690" s="209"/>
      <c r="S690" s="209"/>
      <c r="T690" s="209"/>
      <c r="U690" s="209"/>
      <c r="V690" s="209"/>
      <c r="W690" s="209"/>
      <c r="X690" s="209"/>
    </row>
    <row r="691" spans="18:24" ht="12.75">
      <c r="R691" s="209"/>
      <c r="S691" s="209"/>
      <c r="T691" s="209"/>
      <c r="U691" s="209"/>
      <c r="V691" s="209"/>
      <c r="W691" s="209"/>
      <c r="X691" s="209"/>
    </row>
    <row r="692" spans="18:24" ht="12.75">
      <c r="R692" s="209"/>
      <c r="S692" s="209"/>
      <c r="T692" s="209"/>
      <c r="U692" s="209"/>
      <c r="V692" s="209"/>
      <c r="W692" s="209"/>
      <c r="X692" s="209"/>
    </row>
    <row r="693" spans="18:24" ht="12.75">
      <c r="R693" s="209"/>
      <c r="S693" s="209"/>
      <c r="T693" s="209"/>
      <c r="U693" s="209"/>
      <c r="V693" s="209"/>
      <c r="W693" s="209"/>
      <c r="X693" s="209"/>
    </row>
    <row r="694" spans="18:24" ht="12.75">
      <c r="R694" s="209"/>
      <c r="S694" s="209"/>
      <c r="T694" s="209"/>
      <c r="U694" s="209"/>
      <c r="V694" s="209"/>
      <c r="W694" s="209"/>
      <c r="X694" s="209"/>
    </row>
    <row r="695" spans="18:24" ht="12.75">
      <c r="R695" s="209"/>
      <c r="S695" s="209"/>
      <c r="T695" s="209"/>
      <c r="U695" s="209"/>
      <c r="V695" s="209"/>
      <c r="W695" s="209"/>
      <c r="X695" s="209"/>
    </row>
    <row r="696" spans="18:24" ht="12.75">
      <c r="R696" s="209"/>
      <c r="S696" s="209"/>
      <c r="T696" s="209"/>
      <c r="U696" s="209"/>
      <c r="V696" s="209"/>
      <c r="W696" s="209"/>
      <c r="X696" s="209"/>
    </row>
    <row r="697" spans="18:24" ht="12.75">
      <c r="R697" s="209"/>
      <c r="S697" s="209"/>
      <c r="T697" s="209"/>
      <c r="U697" s="209"/>
      <c r="V697" s="209"/>
      <c r="W697" s="209"/>
      <c r="X697" s="209"/>
    </row>
    <row r="698" spans="18:24" ht="12.75">
      <c r="R698" s="209"/>
      <c r="S698" s="209"/>
      <c r="T698" s="209"/>
      <c r="U698" s="209"/>
      <c r="V698" s="209"/>
      <c r="W698" s="209"/>
      <c r="X698" s="209"/>
    </row>
    <row r="699" spans="18:24" ht="12.75">
      <c r="R699" s="209"/>
      <c r="S699" s="209"/>
      <c r="T699" s="209"/>
      <c r="U699" s="209"/>
      <c r="V699" s="209"/>
      <c r="W699" s="209"/>
      <c r="X699" s="209"/>
    </row>
    <row r="700" spans="18:24" ht="12.75">
      <c r="R700" s="209"/>
      <c r="S700" s="209"/>
      <c r="T700" s="209"/>
      <c r="U700" s="209"/>
      <c r="V700" s="209"/>
      <c r="W700" s="209"/>
      <c r="X700" s="209"/>
    </row>
    <row r="701" spans="18:24" ht="12.75">
      <c r="R701" s="209"/>
      <c r="S701" s="209"/>
      <c r="T701" s="209"/>
      <c r="U701" s="209"/>
      <c r="V701" s="209"/>
      <c r="W701" s="209"/>
      <c r="X701" s="209"/>
    </row>
    <row r="702" spans="18:24" ht="12.75">
      <c r="R702" s="209"/>
      <c r="S702" s="209"/>
      <c r="T702" s="209"/>
      <c r="U702" s="209"/>
      <c r="V702" s="209"/>
      <c r="W702" s="209"/>
      <c r="X702" s="209"/>
    </row>
    <row r="703" spans="18:24" ht="12.75">
      <c r="R703" s="209"/>
      <c r="S703" s="209"/>
      <c r="T703" s="209"/>
      <c r="U703" s="209"/>
      <c r="V703" s="209"/>
      <c r="W703" s="209"/>
      <c r="X703" s="209"/>
    </row>
    <row r="704" spans="18:24" ht="12.75">
      <c r="R704" s="209"/>
      <c r="S704" s="209"/>
      <c r="T704" s="209"/>
      <c r="U704" s="209"/>
      <c r="V704" s="209"/>
      <c r="W704" s="209"/>
      <c r="X704" s="209"/>
    </row>
    <row r="705" spans="18:24" ht="12.75">
      <c r="R705" s="209"/>
      <c r="S705" s="209"/>
      <c r="T705" s="209"/>
      <c r="U705" s="209"/>
      <c r="V705" s="209"/>
      <c r="W705" s="209"/>
      <c r="X705" s="209"/>
    </row>
    <row r="706" spans="18:24" ht="12.75">
      <c r="R706" s="209"/>
      <c r="S706" s="209"/>
      <c r="T706" s="209"/>
      <c r="U706" s="209"/>
      <c r="V706" s="209"/>
      <c r="W706" s="209"/>
      <c r="X706" s="209"/>
    </row>
    <row r="707" spans="18:24" ht="12.75">
      <c r="R707" s="209"/>
      <c r="S707" s="209"/>
      <c r="T707" s="209"/>
      <c r="U707" s="209"/>
      <c r="V707" s="209"/>
      <c r="W707" s="209"/>
      <c r="X707" s="209"/>
    </row>
    <row r="708" spans="18:24" ht="12.75">
      <c r="R708" s="209"/>
      <c r="S708" s="209"/>
      <c r="T708" s="209"/>
      <c r="U708" s="209"/>
      <c r="V708" s="209"/>
      <c r="W708" s="209"/>
      <c r="X708" s="209"/>
    </row>
    <row r="709" spans="18:24" ht="12.75">
      <c r="R709" s="209"/>
      <c r="S709" s="209"/>
      <c r="T709" s="209"/>
      <c r="U709" s="209"/>
      <c r="V709" s="209"/>
      <c r="W709" s="209"/>
      <c r="X709" s="209"/>
    </row>
    <row r="710" spans="18:24" ht="12.75">
      <c r="R710" s="209"/>
      <c r="S710" s="209"/>
      <c r="T710" s="209"/>
      <c r="U710" s="209"/>
      <c r="V710" s="209"/>
      <c r="W710" s="209"/>
      <c r="X710" s="209"/>
    </row>
    <row r="711" spans="18:24" ht="12.75">
      <c r="R711" s="209"/>
      <c r="S711" s="209"/>
      <c r="T711" s="209"/>
      <c r="U711" s="209"/>
      <c r="V711" s="209"/>
      <c r="W711" s="209"/>
      <c r="X711" s="209"/>
    </row>
    <row r="712" spans="18:24" ht="12.75">
      <c r="R712" s="209"/>
      <c r="S712" s="209"/>
      <c r="T712" s="209"/>
      <c r="U712" s="209"/>
      <c r="V712" s="209"/>
      <c r="W712" s="209"/>
      <c r="X712" s="209"/>
    </row>
    <row r="713" spans="18:24" ht="12.75">
      <c r="R713" s="209"/>
      <c r="S713" s="209"/>
      <c r="T713" s="209"/>
      <c r="U713" s="209"/>
      <c r="V713" s="209"/>
      <c r="W713" s="209"/>
      <c r="X713" s="209"/>
    </row>
    <row r="714" spans="18:24" ht="12.75">
      <c r="R714" s="209"/>
      <c r="S714" s="209"/>
      <c r="T714" s="209"/>
      <c r="U714" s="209"/>
      <c r="V714" s="209"/>
      <c r="W714" s="209"/>
      <c r="X714" s="209"/>
    </row>
    <row r="715" spans="18:24" ht="12.75">
      <c r="R715" s="209"/>
      <c r="S715" s="209"/>
      <c r="T715" s="209"/>
      <c r="U715" s="209"/>
      <c r="V715" s="209"/>
      <c r="W715" s="209"/>
      <c r="X715" s="209"/>
    </row>
    <row r="716" spans="18:24" ht="12.75">
      <c r="R716" s="209"/>
      <c r="S716" s="209"/>
      <c r="T716" s="209"/>
      <c r="U716" s="209"/>
      <c r="V716" s="209"/>
      <c r="W716" s="209"/>
      <c r="X716" s="209"/>
    </row>
    <row r="717" spans="18:24" ht="12.75">
      <c r="R717" s="209"/>
      <c r="S717" s="209"/>
      <c r="T717" s="209"/>
      <c r="U717" s="209"/>
      <c r="V717" s="209"/>
      <c r="W717" s="209"/>
      <c r="X717" s="209"/>
    </row>
    <row r="718" spans="18:24" ht="12.75">
      <c r="R718" s="209"/>
      <c r="S718" s="209"/>
      <c r="T718" s="209"/>
      <c r="U718" s="209"/>
      <c r="V718" s="209"/>
      <c r="W718" s="209"/>
      <c r="X718" s="209"/>
    </row>
    <row r="719" spans="18:24" ht="12.75">
      <c r="R719" s="209"/>
      <c r="S719" s="209"/>
      <c r="T719" s="209"/>
      <c r="U719" s="209"/>
      <c r="V719" s="209"/>
      <c r="W719" s="209"/>
      <c r="X719" s="209"/>
    </row>
    <row r="720" spans="18:24" ht="12.75">
      <c r="R720" s="209"/>
      <c r="S720" s="209"/>
      <c r="T720" s="209"/>
      <c r="U720" s="209"/>
      <c r="V720" s="209"/>
      <c r="W720" s="209"/>
      <c r="X720" s="209"/>
    </row>
    <row r="721" spans="18:24" ht="12.75">
      <c r="R721" s="209"/>
      <c r="S721" s="209"/>
      <c r="T721" s="209"/>
      <c r="U721" s="209"/>
      <c r="V721" s="209"/>
      <c r="W721" s="209"/>
      <c r="X721" s="209"/>
    </row>
    <row r="722" spans="18:24" ht="12.75">
      <c r="R722" s="209"/>
      <c r="S722" s="209"/>
      <c r="T722" s="209"/>
      <c r="U722" s="209"/>
      <c r="V722" s="209"/>
      <c r="W722" s="209"/>
      <c r="X722" s="209"/>
    </row>
    <row r="723" spans="18:24" ht="12.75">
      <c r="R723" s="209"/>
      <c r="S723" s="209"/>
      <c r="T723" s="209"/>
      <c r="U723" s="209"/>
      <c r="V723" s="209"/>
      <c r="W723" s="209"/>
      <c r="X723" s="209"/>
    </row>
    <row r="724" spans="18:24" ht="12.75">
      <c r="R724" s="209"/>
      <c r="S724" s="209"/>
      <c r="T724" s="209"/>
      <c r="U724" s="209"/>
      <c r="V724" s="209"/>
      <c r="W724" s="209"/>
      <c r="X724" s="209"/>
    </row>
    <row r="725" spans="18:24" ht="12.75">
      <c r="R725" s="209"/>
      <c r="S725" s="209"/>
      <c r="T725" s="209"/>
      <c r="U725" s="209"/>
      <c r="V725" s="209"/>
      <c r="W725" s="209"/>
      <c r="X725" s="209"/>
    </row>
    <row r="726" spans="18:24" ht="12.75">
      <c r="R726" s="209"/>
      <c r="S726" s="209"/>
      <c r="T726" s="209"/>
      <c r="U726" s="209"/>
      <c r="V726" s="209"/>
      <c r="W726" s="209"/>
      <c r="X726" s="209"/>
    </row>
    <row r="727" spans="18:24" ht="12.75">
      <c r="R727" s="209"/>
      <c r="S727" s="209"/>
      <c r="T727" s="209"/>
      <c r="U727" s="209"/>
      <c r="V727" s="209"/>
      <c r="W727" s="209"/>
      <c r="X727" s="209"/>
    </row>
    <row r="728" spans="18:24" ht="12.75">
      <c r="R728" s="209"/>
      <c r="S728" s="209"/>
      <c r="T728" s="209"/>
      <c r="U728" s="209"/>
      <c r="V728" s="209"/>
      <c r="W728" s="209"/>
      <c r="X728" s="209"/>
    </row>
    <row r="729" spans="18:24" ht="12.75">
      <c r="R729" s="209"/>
      <c r="S729" s="209"/>
      <c r="T729" s="209"/>
      <c r="U729" s="209"/>
      <c r="V729" s="209"/>
      <c r="W729" s="209"/>
      <c r="X729" s="209"/>
    </row>
    <row r="730" spans="18:24" ht="12.75">
      <c r="R730" s="209"/>
      <c r="S730" s="209"/>
      <c r="T730" s="209"/>
      <c r="U730" s="209"/>
      <c r="V730" s="209"/>
      <c r="W730" s="209"/>
      <c r="X730" s="209"/>
    </row>
    <row r="731" spans="18:24" ht="12.75">
      <c r="R731" s="209"/>
      <c r="S731" s="209"/>
      <c r="T731" s="209"/>
      <c r="U731" s="209"/>
      <c r="V731" s="209"/>
      <c r="W731" s="209"/>
      <c r="X731" s="209"/>
    </row>
    <row r="732" spans="18:24" ht="12.75">
      <c r="R732" s="209"/>
      <c r="S732" s="209"/>
      <c r="T732" s="209"/>
      <c r="U732" s="209"/>
      <c r="V732" s="209"/>
      <c r="W732" s="209"/>
      <c r="X732" s="209"/>
    </row>
    <row r="733" spans="18:24" ht="12.75">
      <c r="R733" s="209"/>
      <c r="S733" s="209"/>
      <c r="T733" s="209"/>
      <c r="U733" s="209"/>
      <c r="V733" s="209"/>
      <c r="W733" s="209"/>
      <c r="X733" s="209"/>
    </row>
    <row r="734" spans="18:24" ht="12.75">
      <c r="R734" s="209"/>
      <c r="S734" s="209"/>
      <c r="T734" s="209"/>
      <c r="U734" s="209"/>
      <c r="V734" s="209"/>
      <c r="W734" s="209"/>
      <c r="X734" s="209"/>
    </row>
    <row r="735" spans="18:24" ht="12.75">
      <c r="R735" s="209"/>
      <c r="S735" s="209"/>
      <c r="T735" s="209"/>
      <c r="U735" s="209"/>
      <c r="V735" s="209"/>
      <c r="W735" s="209"/>
      <c r="X735" s="209"/>
    </row>
    <row r="736" spans="18:24" ht="12.75">
      <c r="R736" s="209"/>
      <c r="S736" s="209"/>
      <c r="T736" s="209"/>
      <c r="U736" s="209"/>
      <c r="V736" s="209"/>
      <c r="W736" s="209"/>
      <c r="X736" s="209"/>
    </row>
    <row r="737" spans="18:24" ht="12.75">
      <c r="R737" s="209"/>
      <c r="S737" s="209"/>
      <c r="T737" s="209"/>
      <c r="U737" s="209"/>
      <c r="V737" s="209"/>
      <c r="W737" s="209"/>
      <c r="X737" s="209"/>
    </row>
    <row r="738" spans="18:24" ht="12.75">
      <c r="R738" s="209"/>
      <c r="S738" s="209"/>
      <c r="T738" s="209"/>
      <c r="U738" s="209"/>
      <c r="V738" s="209"/>
      <c r="W738" s="209"/>
      <c r="X738" s="209"/>
    </row>
    <row r="739" spans="18:24" ht="12.75">
      <c r="R739" s="209"/>
      <c r="S739" s="209"/>
      <c r="T739" s="209"/>
      <c r="U739" s="209"/>
      <c r="V739" s="209"/>
      <c r="W739" s="209"/>
      <c r="X739" s="209"/>
    </row>
    <row r="740" spans="18:24" ht="12.75">
      <c r="R740" s="209"/>
      <c r="S740" s="209"/>
      <c r="T740" s="209"/>
      <c r="U740" s="209"/>
      <c r="V740" s="209"/>
      <c r="W740" s="209"/>
      <c r="X740" s="209"/>
    </row>
    <row r="741" spans="18:24" ht="12.75">
      <c r="R741" s="209"/>
      <c r="S741" s="209"/>
      <c r="T741" s="209"/>
      <c r="U741" s="209"/>
      <c r="V741" s="209"/>
      <c r="W741" s="209"/>
      <c r="X741" s="209"/>
    </row>
    <row r="742" spans="18:24" ht="12.75">
      <c r="R742" s="209"/>
      <c r="S742" s="209"/>
      <c r="T742" s="209"/>
      <c r="U742" s="209"/>
      <c r="V742" s="209"/>
      <c r="W742" s="209"/>
      <c r="X742" s="209"/>
    </row>
    <row r="743" spans="18:24" ht="12.75">
      <c r="R743" s="209"/>
      <c r="S743" s="209"/>
      <c r="T743" s="209"/>
      <c r="U743" s="209"/>
      <c r="V743" s="209"/>
      <c r="W743" s="209"/>
      <c r="X743" s="209"/>
    </row>
    <row r="744" spans="18:24" ht="12.75">
      <c r="R744" s="209"/>
      <c r="S744" s="209"/>
      <c r="T744" s="209"/>
      <c r="U744" s="209"/>
      <c r="V744" s="209"/>
      <c r="W744" s="209"/>
      <c r="X744" s="209"/>
    </row>
    <row r="745" spans="18:24" ht="12.75">
      <c r="R745" s="209"/>
      <c r="S745" s="209"/>
      <c r="T745" s="209"/>
      <c r="U745" s="209"/>
      <c r="V745" s="209"/>
      <c r="W745" s="209"/>
      <c r="X745" s="209"/>
    </row>
    <row r="746" spans="18:24" ht="12.75">
      <c r="R746" s="209"/>
      <c r="S746" s="209"/>
      <c r="T746" s="209"/>
      <c r="U746" s="209"/>
      <c r="V746" s="209"/>
      <c r="W746" s="209"/>
      <c r="X746" s="209"/>
    </row>
    <row r="747" spans="18:24" ht="12.75">
      <c r="R747" s="209"/>
      <c r="S747" s="209"/>
      <c r="T747" s="209"/>
      <c r="U747" s="209"/>
      <c r="V747" s="209"/>
      <c r="W747" s="209"/>
      <c r="X747" s="209"/>
    </row>
    <row r="748" spans="18:24" ht="12.75">
      <c r="R748" s="209"/>
      <c r="S748" s="209"/>
      <c r="T748" s="209"/>
      <c r="U748" s="209"/>
      <c r="V748" s="209"/>
      <c r="W748" s="209"/>
      <c r="X748" s="209"/>
    </row>
    <row r="749" spans="18:24" ht="12.75">
      <c r="R749" s="209"/>
      <c r="S749" s="209"/>
      <c r="T749" s="209"/>
      <c r="U749" s="209"/>
      <c r="V749" s="209"/>
      <c r="W749" s="209"/>
      <c r="X749" s="209"/>
    </row>
    <row r="750" spans="18:24" ht="12.75">
      <c r="R750" s="209"/>
      <c r="S750" s="209"/>
      <c r="T750" s="209"/>
      <c r="U750" s="209"/>
      <c r="V750" s="209"/>
      <c r="W750" s="209"/>
      <c r="X750" s="209"/>
    </row>
    <row r="751" spans="18:24" ht="12.75">
      <c r="R751" s="209"/>
      <c r="S751" s="209"/>
      <c r="T751" s="209"/>
      <c r="U751" s="209"/>
      <c r="V751" s="209"/>
      <c r="W751" s="209"/>
      <c r="X751" s="209"/>
    </row>
    <row r="752" spans="18:24" ht="12.75">
      <c r="R752" s="209"/>
      <c r="S752" s="209"/>
      <c r="T752" s="209"/>
      <c r="U752" s="209"/>
      <c r="V752" s="209"/>
      <c r="W752" s="209"/>
      <c r="X752" s="209"/>
    </row>
    <row r="753" spans="18:24" ht="12.75">
      <c r="R753" s="209"/>
      <c r="S753" s="209"/>
      <c r="T753" s="209"/>
      <c r="U753" s="209"/>
      <c r="V753" s="209"/>
      <c r="W753" s="209"/>
      <c r="X753" s="209"/>
    </row>
    <row r="754" spans="18:24" ht="12.75">
      <c r="R754" s="209"/>
      <c r="S754" s="209"/>
      <c r="T754" s="209"/>
      <c r="U754" s="209"/>
      <c r="V754" s="209"/>
      <c r="W754" s="209"/>
      <c r="X754" s="209"/>
    </row>
    <row r="755" spans="18:24" ht="12.75">
      <c r="R755" s="209"/>
      <c r="S755" s="209"/>
      <c r="T755" s="209"/>
      <c r="U755" s="209"/>
      <c r="V755" s="209"/>
      <c r="W755" s="209"/>
      <c r="X755" s="209"/>
    </row>
    <row r="756" spans="18:24" ht="12.75">
      <c r="R756" s="209"/>
      <c r="S756" s="209"/>
      <c r="T756" s="209"/>
      <c r="U756" s="209"/>
      <c r="V756" s="209"/>
      <c r="W756" s="209"/>
      <c r="X756" s="209"/>
    </row>
    <row r="757" spans="18:24" ht="12.75">
      <c r="R757" s="209"/>
      <c r="S757" s="209"/>
      <c r="T757" s="209"/>
      <c r="U757" s="209"/>
      <c r="V757" s="209"/>
      <c r="W757" s="209"/>
      <c r="X757" s="209"/>
    </row>
    <row r="758" spans="18:24" ht="12.75">
      <c r="R758" s="209"/>
      <c r="S758" s="209"/>
      <c r="T758" s="209"/>
      <c r="U758" s="209"/>
      <c r="V758" s="209"/>
      <c r="W758" s="209"/>
      <c r="X758" s="209"/>
    </row>
    <row r="759" spans="18:24" ht="12.75">
      <c r="R759" s="209"/>
      <c r="S759" s="209"/>
      <c r="T759" s="209"/>
      <c r="U759" s="209"/>
      <c r="V759" s="209"/>
      <c r="W759" s="209"/>
      <c r="X759" s="209"/>
    </row>
    <row r="760" spans="18:24" ht="12.75">
      <c r="R760" s="209"/>
      <c r="S760" s="209"/>
      <c r="T760" s="209"/>
      <c r="U760" s="209"/>
      <c r="V760" s="209"/>
      <c r="W760" s="209"/>
      <c r="X760" s="209"/>
    </row>
    <row r="761" spans="18:24" ht="12.75">
      <c r="R761" s="209"/>
      <c r="S761" s="209"/>
      <c r="T761" s="209"/>
      <c r="U761" s="209"/>
      <c r="V761" s="209"/>
      <c r="W761" s="209"/>
      <c r="X761" s="209"/>
    </row>
    <row r="762" spans="18:24" ht="12.75">
      <c r="R762" s="209"/>
      <c r="S762" s="209"/>
      <c r="T762" s="209"/>
      <c r="U762" s="209"/>
      <c r="V762" s="209"/>
      <c r="W762" s="209"/>
      <c r="X762" s="209"/>
    </row>
    <row r="763" spans="18:24" ht="12.75">
      <c r="R763" s="209"/>
      <c r="S763" s="209"/>
      <c r="T763" s="209"/>
      <c r="U763" s="209"/>
      <c r="V763" s="209"/>
      <c r="W763" s="209"/>
      <c r="X763" s="209"/>
    </row>
    <row r="764" spans="18:24" ht="12.75">
      <c r="R764" s="209"/>
      <c r="S764" s="209"/>
      <c r="T764" s="209"/>
      <c r="U764" s="209"/>
      <c r="V764" s="209"/>
      <c r="W764" s="209"/>
      <c r="X764" s="209"/>
    </row>
    <row r="765" spans="18:24" ht="12.75">
      <c r="R765" s="209"/>
      <c r="S765" s="209"/>
      <c r="T765" s="209"/>
      <c r="U765" s="209"/>
      <c r="V765" s="209"/>
      <c r="W765" s="209"/>
      <c r="X765" s="209"/>
    </row>
    <row r="766" spans="18:24" ht="12.75">
      <c r="R766" s="209"/>
      <c r="S766" s="209"/>
      <c r="T766" s="209"/>
      <c r="U766" s="209"/>
      <c r="V766" s="209"/>
      <c r="W766" s="209"/>
      <c r="X766" s="209"/>
    </row>
    <row r="767" spans="18:24" ht="12.75">
      <c r="R767" s="209"/>
      <c r="S767" s="209"/>
      <c r="T767" s="209"/>
      <c r="U767" s="209"/>
      <c r="V767" s="209"/>
      <c r="W767" s="209"/>
      <c r="X767" s="209"/>
    </row>
    <row r="768" spans="18:24" ht="12.75">
      <c r="R768" s="209"/>
      <c r="S768" s="209"/>
      <c r="T768" s="209"/>
      <c r="U768" s="209"/>
      <c r="V768" s="209"/>
      <c r="W768" s="209"/>
      <c r="X768" s="209"/>
    </row>
    <row r="769" spans="18:24" ht="12.75">
      <c r="R769" s="209"/>
      <c r="S769" s="209"/>
      <c r="T769" s="209"/>
      <c r="U769" s="209"/>
      <c r="V769" s="209"/>
      <c r="W769" s="209"/>
      <c r="X769" s="209"/>
    </row>
    <row r="770" spans="18:24" ht="12.75">
      <c r="R770" s="209"/>
      <c r="S770" s="209"/>
      <c r="T770" s="209"/>
      <c r="U770" s="209"/>
      <c r="V770" s="209"/>
      <c r="W770" s="209"/>
      <c r="X770" s="209"/>
    </row>
    <row r="771" spans="18:24" ht="12.75">
      <c r="R771" s="209"/>
      <c r="S771" s="209"/>
      <c r="T771" s="209"/>
      <c r="U771" s="209"/>
      <c r="V771" s="209"/>
      <c r="W771" s="209"/>
      <c r="X771" s="209"/>
    </row>
    <row r="772" spans="18:24" ht="12.75">
      <c r="R772" s="209"/>
      <c r="S772" s="209"/>
      <c r="T772" s="209"/>
      <c r="U772" s="209"/>
      <c r="V772" s="209"/>
      <c r="W772" s="209"/>
      <c r="X772" s="209"/>
    </row>
    <row r="773" spans="18:24" ht="12.75">
      <c r="R773" s="209"/>
      <c r="S773" s="209"/>
      <c r="T773" s="209"/>
      <c r="U773" s="209"/>
      <c r="V773" s="209"/>
      <c r="W773" s="209"/>
      <c r="X773" s="209"/>
    </row>
    <row r="774" spans="18:24" ht="12.75">
      <c r="R774" s="209"/>
      <c r="S774" s="209"/>
      <c r="T774" s="209"/>
      <c r="U774" s="209"/>
      <c r="V774" s="209"/>
      <c r="W774" s="209"/>
      <c r="X774" s="209"/>
    </row>
    <row r="775" spans="18:24" ht="12.75">
      <c r="R775" s="209"/>
      <c r="S775" s="209"/>
      <c r="T775" s="209"/>
      <c r="U775" s="209"/>
      <c r="V775" s="209"/>
      <c r="W775" s="209"/>
      <c r="X775" s="209"/>
    </row>
    <row r="776" spans="18:24" ht="12.75">
      <c r="R776" s="209"/>
      <c r="S776" s="209"/>
      <c r="T776" s="209"/>
      <c r="U776" s="209"/>
      <c r="V776" s="209"/>
      <c r="W776" s="209"/>
      <c r="X776" s="209"/>
    </row>
    <row r="777" spans="18:24" ht="12.75">
      <c r="R777" s="209"/>
      <c r="S777" s="209"/>
      <c r="T777" s="209"/>
      <c r="U777" s="209"/>
      <c r="V777" s="209"/>
      <c r="W777" s="209"/>
      <c r="X777" s="209"/>
    </row>
    <row r="778" spans="18:24" ht="12.75">
      <c r="R778" s="209"/>
      <c r="S778" s="209"/>
      <c r="T778" s="209"/>
      <c r="U778" s="209"/>
      <c r="V778" s="209"/>
      <c r="W778" s="209"/>
      <c r="X778" s="209"/>
    </row>
    <row r="779" spans="18:24" ht="12.75">
      <c r="R779" s="209"/>
      <c r="S779" s="209"/>
      <c r="T779" s="209"/>
      <c r="U779" s="209"/>
      <c r="V779" s="209"/>
      <c r="W779" s="209"/>
      <c r="X779" s="209"/>
    </row>
    <row r="780" spans="18:24" ht="12.75">
      <c r="R780" s="209"/>
      <c r="S780" s="209"/>
      <c r="T780" s="209"/>
      <c r="U780" s="209"/>
      <c r="V780" s="209"/>
      <c r="W780" s="209"/>
      <c r="X780" s="209"/>
    </row>
    <row r="781" spans="18:24" ht="12.75">
      <c r="R781" s="209"/>
      <c r="S781" s="209"/>
      <c r="T781" s="209"/>
      <c r="U781" s="209"/>
      <c r="V781" s="209"/>
      <c r="W781" s="209"/>
      <c r="X781" s="209"/>
    </row>
    <row r="782" spans="18:24" ht="12.75">
      <c r="R782" s="209"/>
      <c r="S782" s="209"/>
      <c r="T782" s="209"/>
      <c r="U782" s="209"/>
      <c r="V782" s="209"/>
      <c r="W782" s="209"/>
      <c r="X782" s="209"/>
    </row>
    <row r="783" spans="18:24" ht="12.75">
      <c r="R783" s="209"/>
      <c r="S783" s="209"/>
      <c r="T783" s="209"/>
      <c r="U783" s="209"/>
      <c r="V783" s="209"/>
      <c r="W783" s="209"/>
      <c r="X783" s="209"/>
    </row>
    <row r="784" spans="18:24" ht="12.75">
      <c r="R784" s="209"/>
      <c r="S784" s="209"/>
      <c r="T784" s="209"/>
      <c r="U784" s="209"/>
      <c r="V784" s="209"/>
      <c r="W784" s="209"/>
      <c r="X784" s="209"/>
    </row>
    <row r="785" spans="18:24" ht="12.75">
      <c r="R785" s="209"/>
      <c r="S785" s="209"/>
      <c r="T785" s="209"/>
      <c r="U785" s="209"/>
      <c r="V785" s="209"/>
      <c r="W785" s="209"/>
      <c r="X785" s="209"/>
    </row>
    <row r="786" spans="18:24" ht="12.75">
      <c r="R786" s="209"/>
      <c r="S786" s="209"/>
      <c r="T786" s="209"/>
      <c r="U786" s="209"/>
      <c r="V786" s="209"/>
      <c r="W786" s="209"/>
      <c r="X786" s="209"/>
    </row>
    <row r="787" spans="18:24" ht="12.75">
      <c r="R787" s="209"/>
      <c r="S787" s="209"/>
      <c r="T787" s="209"/>
      <c r="U787" s="209"/>
      <c r="V787" s="209"/>
      <c r="W787" s="209"/>
      <c r="X787" s="209"/>
    </row>
    <row r="788" spans="18:24" ht="12.75">
      <c r="R788" s="209"/>
      <c r="S788" s="209"/>
      <c r="T788" s="209"/>
      <c r="U788" s="209"/>
      <c r="V788" s="209"/>
      <c r="W788" s="209"/>
      <c r="X788" s="209"/>
    </row>
    <row r="789" spans="18:24" ht="12.75">
      <c r="R789" s="209"/>
      <c r="S789" s="209"/>
      <c r="T789" s="209"/>
      <c r="U789" s="209"/>
      <c r="V789" s="209"/>
      <c r="W789" s="209"/>
      <c r="X789" s="209"/>
    </row>
    <row r="790" spans="18:24" ht="12.75">
      <c r="R790" s="209"/>
      <c r="S790" s="209"/>
      <c r="T790" s="209"/>
      <c r="U790" s="209"/>
      <c r="V790" s="209"/>
      <c r="W790" s="209"/>
      <c r="X790" s="209"/>
    </row>
    <row r="791" spans="18:24" ht="12.75">
      <c r="R791" s="209"/>
      <c r="S791" s="209"/>
      <c r="T791" s="209"/>
      <c r="U791" s="209"/>
      <c r="V791" s="209"/>
      <c r="W791" s="209"/>
      <c r="X791" s="209"/>
    </row>
    <row r="792" spans="18:24" ht="12.75">
      <c r="R792" s="209"/>
      <c r="S792" s="209"/>
      <c r="T792" s="209"/>
      <c r="U792" s="209"/>
      <c r="V792" s="209"/>
      <c r="W792" s="209"/>
      <c r="X792" s="209"/>
    </row>
    <row r="793" spans="18:24" ht="12.75">
      <c r="R793" s="209"/>
      <c r="S793" s="209"/>
      <c r="T793" s="209"/>
      <c r="U793" s="209"/>
      <c r="V793" s="209"/>
      <c r="W793" s="209"/>
      <c r="X793" s="209"/>
    </row>
    <row r="794" spans="18:24" ht="12.75">
      <c r="R794" s="209"/>
      <c r="S794" s="209"/>
      <c r="T794" s="209"/>
      <c r="U794" s="209"/>
      <c r="V794" s="209"/>
      <c r="W794" s="209"/>
      <c r="X794" s="209"/>
    </row>
    <row r="795" spans="18:24" ht="12.75">
      <c r="R795" s="209"/>
      <c r="S795" s="209"/>
      <c r="T795" s="209"/>
      <c r="U795" s="209"/>
      <c r="V795" s="209"/>
      <c r="W795" s="209"/>
      <c r="X795" s="209"/>
    </row>
    <row r="796" spans="18:24" ht="12.75">
      <c r="R796" s="209"/>
      <c r="S796" s="209"/>
      <c r="T796" s="209"/>
      <c r="U796" s="209"/>
      <c r="V796" s="209"/>
      <c r="W796" s="209"/>
      <c r="X796" s="209"/>
    </row>
    <row r="797" spans="18:24" ht="12.75">
      <c r="R797" s="209"/>
      <c r="S797" s="209"/>
      <c r="T797" s="209"/>
      <c r="U797" s="209"/>
      <c r="V797" s="209"/>
      <c r="W797" s="209"/>
      <c r="X797" s="209"/>
    </row>
    <row r="798" spans="18:24" ht="12.75">
      <c r="R798" s="209"/>
      <c r="S798" s="209"/>
      <c r="T798" s="209"/>
      <c r="U798" s="209"/>
      <c r="V798" s="209"/>
      <c r="W798" s="209"/>
      <c r="X798" s="209"/>
    </row>
    <row r="799" spans="18:24" ht="12.75">
      <c r="R799" s="209"/>
      <c r="S799" s="209"/>
      <c r="T799" s="209"/>
      <c r="U799" s="209"/>
      <c r="V799" s="209"/>
      <c r="W799" s="209"/>
      <c r="X799" s="209"/>
    </row>
    <row r="800" spans="18:24" ht="12.75">
      <c r="R800" s="209"/>
      <c r="S800" s="209"/>
      <c r="T800" s="209"/>
      <c r="U800" s="209"/>
      <c r="V800" s="209"/>
      <c r="W800" s="209"/>
      <c r="X800" s="209"/>
    </row>
    <row r="801" spans="18:24" ht="12.75">
      <c r="R801" s="209"/>
      <c r="S801" s="209"/>
      <c r="T801" s="209"/>
      <c r="U801" s="209"/>
      <c r="V801" s="209"/>
      <c r="W801" s="209"/>
      <c r="X801" s="209"/>
    </row>
    <row r="802" spans="18:24" ht="12.75">
      <c r="R802" s="209"/>
      <c r="S802" s="209"/>
      <c r="T802" s="209"/>
      <c r="U802" s="209"/>
      <c r="V802" s="209"/>
      <c r="W802" s="209"/>
      <c r="X802" s="209"/>
    </row>
    <row r="803" spans="18:24" ht="12.75">
      <c r="R803" s="209"/>
      <c r="S803" s="209"/>
      <c r="T803" s="209"/>
      <c r="U803" s="209"/>
      <c r="V803" s="209"/>
      <c r="W803" s="209"/>
      <c r="X803" s="209"/>
    </row>
    <row r="804" spans="18:24" ht="12.75">
      <c r="R804" s="209"/>
      <c r="S804" s="209"/>
      <c r="T804" s="209"/>
      <c r="U804" s="209"/>
      <c r="V804" s="209"/>
      <c r="W804" s="209"/>
      <c r="X804" s="209"/>
    </row>
    <row r="805" spans="18:24" ht="12.75">
      <c r="R805" s="209"/>
      <c r="S805" s="209"/>
      <c r="T805" s="209"/>
      <c r="U805" s="209"/>
      <c r="V805" s="209"/>
      <c r="W805" s="209"/>
      <c r="X805" s="209"/>
    </row>
    <row r="806" spans="18:24" ht="12.75">
      <c r="R806" s="209"/>
      <c r="S806" s="209"/>
      <c r="T806" s="209"/>
      <c r="U806" s="209"/>
      <c r="V806" s="209"/>
      <c r="W806" s="209"/>
      <c r="X806" s="209"/>
    </row>
    <row r="807" spans="18:24" ht="12.75">
      <c r="R807" s="209"/>
      <c r="S807" s="209"/>
      <c r="T807" s="209"/>
      <c r="U807" s="209"/>
      <c r="V807" s="209"/>
      <c r="W807" s="209"/>
      <c r="X807" s="209"/>
    </row>
    <row r="808" spans="18:24" ht="12.75">
      <c r="R808" s="209"/>
      <c r="S808" s="209"/>
      <c r="T808" s="209"/>
      <c r="U808" s="209"/>
      <c r="V808" s="209"/>
      <c r="W808" s="209"/>
      <c r="X808" s="209"/>
    </row>
    <row r="809" spans="18:24" ht="12.75">
      <c r="R809" s="209"/>
      <c r="S809" s="209"/>
      <c r="T809" s="209"/>
      <c r="U809" s="209"/>
      <c r="V809" s="209"/>
      <c r="W809" s="209"/>
      <c r="X809" s="209"/>
    </row>
    <row r="810" spans="18:24" ht="12.75">
      <c r="R810" s="209"/>
      <c r="S810" s="209"/>
      <c r="T810" s="209"/>
      <c r="U810" s="209"/>
      <c r="V810" s="209"/>
      <c r="W810" s="209"/>
      <c r="X810" s="209"/>
    </row>
    <row r="811" spans="18:24" ht="12.75">
      <c r="R811" s="209"/>
      <c r="S811" s="209"/>
      <c r="T811" s="209"/>
      <c r="U811" s="209"/>
      <c r="V811" s="209"/>
      <c r="W811" s="209"/>
      <c r="X811" s="209"/>
    </row>
    <row r="812" spans="18:24" ht="12.75">
      <c r="R812" s="209"/>
      <c r="S812" s="209"/>
      <c r="T812" s="209"/>
      <c r="U812" s="209"/>
      <c r="V812" s="209"/>
      <c r="W812" s="209"/>
      <c r="X812" s="209"/>
    </row>
  </sheetData>
  <sheetProtection/>
  <mergeCells count="25">
    <mergeCell ref="B1:C1"/>
    <mergeCell ref="B3:P3"/>
    <mergeCell ref="E6:E8"/>
    <mergeCell ref="F6:F8"/>
    <mergeCell ref="G6:L6"/>
    <mergeCell ref="J7:J8"/>
    <mergeCell ref="B4:P4"/>
    <mergeCell ref="Q7:Q8"/>
    <mergeCell ref="P7:P8"/>
    <mergeCell ref="M7:M8"/>
    <mergeCell ref="N7:N8"/>
    <mergeCell ref="B83:C83"/>
    <mergeCell ref="B81:C81"/>
    <mergeCell ref="B79:C79"/>
    <mergeCell ref="A6:D8"/>
    <mergeCell ref="R7:R8"/>
    <mergeCell ref="B85:C85"/>
    <mergeCell ref="M6:P6"/>
    <mergeCell ref="Q6:R6"/>
    <mergeCell ref="G7:G8"/>
    <mergeCell ref="H7:H8"/>
    <mergeCell ref="I7:I8"/>
    <mergeCell ref="K7:K8"/>
    <mergeCell ref="L7:L8"/>
    <mergeCell ref="O7:O8"/>
  </mergeCells>
  <printOptions/>
  <pageMargins left="0.25" right="0.25" top="0.5716666666666667" bottom="0.75" header="0.3" footer="0.3"/>
  <pageSetup horizontalDpi="600" verticalDpi="600" orientation="landscape" paperSize="9" scale="54" r:id="rId1"/>
  <headerFooter alignWithMargins="0">
    <oddHeader>&amp;L5. melléklet az 1/2015.(I.30.) önkormányzati rendelethez</oddHead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SheetLayoutView="100" workbookViewId="0" topLeftCell="C1">
      <selection activeCell="E14" sqref="E14"/>
    </sheetView>
  </sheetViews>
  <sheetFormatPr defaultColWidth="11.625" defaultRowHeight="12.75"/>
  <cols>
    <col min="1" max="1" width="12.75390625" style="195" customWidth="1"/>
    <col min="2" max="2" width="8.00390625" style="199" customWidth="1"/>
    <col min="3" max="3" width="82.75390625" style="195" customWidth="1"/>
    <col min="4" max="4" width="7.875" style="196" customWidth="1"/>
    <col min="5" max="5" width="9.25390625" style="197" customWidth="1"/>
    <col min="6" max="6" width="9.00390625" style="195" customWidth="1"/>
    <col min="7" max="7" width="9.75390625" style="195" customWidth="1"/>
    <col min="8" max="8" width="11.125" style="195" customWidth="1"/>
    <col min="9" max="9" width="9.625" style="195" customWidth="1"/>
    <col min="10" max="10" width="9.375" style="195" customWidth="1"/>
    <col min="11" max="12" width="10.125" style="195" customWidth="1"/>
    <col min="13" max="13" width="9.375" style="195" customWidth="1"/>
    <col min="14" max="14" width="9.25390625" style="195" customWidth="1"/>
    <col min="15" max="15" width="10.875" style="198" customWidth="1"/>
    <col min="16" max="16" width="11.25390625" style="195" customWidth="1"/>
    <col min="17" max="18" width="10.875" style="195" customWidth="1"/>
    <col min="19" max="16384" width="11.625" style="350" customWidth="1"/>
  </cols>
  <sheetData>
    <row r="1" spans="2:3" ht="12.75">
      <c r="B1" s="820"/>
      <c r="C1" s="820"/>
    </row>
    <row r="3" spans="2:17" ht="14.25">
      <c r="B3" s="812" t="s">
        <v>23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200"/>
    </row>
    <row r="4" spans="2:17" ht="15">
      <c r="B4" s="817"/>
      <c r="C4" s="817"/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201"/>
    </row>
    <row r="5" spans="14:18" ht="13.5" thickBot="1">
      <c r="N5" s="197"/>
      <c r="O5" s="202"/>
      <c r="P5" s="202"/>
      <c r="Q5" s="202"/>
      <c r="R5" s="202" t="s">
        <v>465</v>
      </c>
    </row>
    <row r="6" spans="1:18" ht="18" customHeight="1">
      <c r="A6" s="801" t="s">
        <v>921</v>
      </c>
      <c r="B6" s="802"/>
      <c r="C6" s="802"/>
      <c r="D6" s="803"/>
      <c r="E6" s="813" t="s">
        <v>466</v>
      </c>
      <c r="F6" s="816" t="s">
        <v>467</v>
      </c>
      <c r="G6" s="790" t="s">
        <v>472</v>
      </c>
      <c r="H6" s="790"/>
      <c r="I6" s="790"/>
      <c r="J6" s="790"/>
      <c r="K6" s="790"/>
      <c r="L6" s="790"/>
      <c r="M6" s="790" t="s">
        <v>473</v>
      </c>
      <c r="N6" s="790"/>
      <c r="O6" s="790"/>
      <c r="P6" s="790"/>
      <c r="Q6" s="790" t="s">
        <v>436</v>
      </c>
      <c r="R6" s="792"/>
    </row>
    <row r="7" spans="1:18" ht="25.5" customHeight="1">
      <c r="A7" s="804"/>
      <c r="B7" s="805"/>
      <c r="C7" s="805"/>
      <c r="D7" s="806"/>
      <c r="E7" s="814"/>
      <c r="F7" s="797"/>
      <c r="G7" s="793" t="s">
        <v>474</v>
      </c>
      <c r="H7" s="793" t="s">
        <v>475</v>
      </c>
      <c r="I7" s="793" t="s">
        <v>476</v>
      </c>
      <c r="J7" s="793" t="s">
        <v>821</v>
      </c>
      <c r="K7" s="793" t="s">
        <v>820</v>
      </c>
      <c r="L7" s="793" t="s">
        <v>947</v>
      </c>
      <c r="M7" s="797" t="s">
        <v>439</v>
      </c>
      <c r="N7" s="797" t="s">
        <v>438</v>
      </c>
      <c r="O7" s="793" t="s">
        <v>839</v>
      </c>
      <c r="P7" s="796" t="s">
        <v>368</v>
      </c>
      <c r="Q7" s="796" t="s">
        <v>477</v>
      </c>
      <c r="R7" s="818" t="s">
        <v>369</v>
      </c>
    </row>
    <row r="8" spans="1:18" ht="30" customHeight="1" thickBot="1">
      <c r="A8" s="807"/>
      <c r="B8" s="808"/>
      <c r="C8" s="808"/>
      <c r="D8" s="809"/>
      <c r="E8" s="815"/>
      <c r="F8" s="798"/>
      <c r="G8" s="794"/>
      <c r="H8" s="794"/>
      <c r="I8" s="794"/>
      <c r="J8" s="794"/>
      <c r="K8" s="794"/>
      <c r="L8" s="794"/>
      <c r="M8" s="798"/>
      <c r="N8" s="798"/>
      <c r="O8" s="794"/>
      <c r="P8" s="794"/>
      <c r="Q8" s="794"/>
      <c r="R8" s="819"/>
    </row>
    <row r="9" spans="1:18" ht="12.75">
      <c r="A9" s="823" t="s">
        <v>937</v>
      </c>
      <c r="B9" s="824"/>
      <c r="C9" s="824"/>
      <c r="D9" s="404"/>
      <c r="E9" s="204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405"/>
    </row>
    <row r="10" spans="1:18" ht="12.75">
      <c r="A10" s="387" t="s">
        <v>478</v>
      </c>
      <c r="B10" s="388" t="s">
        <v>17</v>
      </c>
      <c r="C10" s="389" t="s">
        <v>247</v>
      </c>
      <c r="D10" s="390" t="s">
        <v>4</v>
      </c>
      <c r="E10" s="210">
        <v>14935</v>
      </c>
      <c r="F10" s="210">
        <f>SUM(G10:R10)</f>
        <v>427611</v>
      </c>
      <c r="G10" s="208">
        <v>206015</v>
      </c>
      <c r="H10" s="208">
        <v>61085</v>
      </c>
      <c r="I10" s="208">
        <v>128044</v>
      </c>
      <c r="J10" s="208">
        <v>2000</v>
      </c>
      <c r="K10" s="208"/>
      <c r="L10" s="208"/>
      <c r="M10" s="208"/>
      <c r="N10" s="208">
        <v>30467</v>
      </c>
      <c r="O10" s="208"/>
      <c r="P10" s="208"/>
      <c r="Q10" s="208"/>
      <c r="R10" s="391"/>
    </row>
    <row r="11" spans="1:18" ht="12.75">
      <c r="A11" s="387" t="s">
        <v>478</v>
      </c>
      <c r="B11" s="388" t="s">
        <v>248</v>
      </c>
      <c r="C11" s="389" t="s">
        <v>250</v>
      </c>
      <c r="D11" s="390" t="s">
        <v>4</v>
      </c>
      <c r="E11" s="210"/>
      <c r="F11" s="210">
        <f aca="true" t="shared" si="0" ref="F11:F22">SUM(G11:R11)</f>
        <v>44478</v>
      </c>
      <c r="G11" s="208">
        <v>34326</v>
      </c>
      <c r="H11" s="208">
        <v>9152</v>
      </c>
      <c r="I11" s="208">
        <v>1000</v>
      </c>
      <c r="J11" s="208"/>
      <c r="K11" s="208"/>
      <c r="L11" s="208"/>
      <c r="M11" s="208"/>
      <c r="N11" s="208"/>
      <c r="O11" s="208"/>
      <c r="P11" s="208"/>
      <c r="Q11" s="208"/>
      <c r="R11" s="391"/>
    </row>
    <row r="12" spans="1:18" ht="12.75">
      <c r="A12" s="387" t="s">
        <v>478</v>
      </c>
      <c r="B12" s="388" t="s">
        <v>723</v>
      </c>
      <c r="C12" s="389" t="s">
        <v>724</v>
      </c>
      <c r="D12" s="390" t="s">
        <v>4</v>
      </c>
      <c r="E12" s="210">
        <v>4100</v>
      </c>
      <c r="F12" s="210">
        <f t="shared" si="0"/>
        <v>8328</v>
      </c>
      <c r="G12" s="208">
        <v>4923</v>
      </c>
      <c r="H12" s="208">
        <v>1405</v>
      </c>
      <c r="I12" s="208">
        <v>2000</v>
      </c>
      <c r="J12" s="208"/>
      <c r="K12" s="208"/>
      <c r="L12" s="208"/>
      <c r="M12" s="208"/>
      <c r="N12" s="208"/>
      <c r="O12" s="208"/>
      <c r="P12" s="208"/>
      <c r="Q12" s="208"/>
      <c r="R12" s="391"/>
    </row>
    <row r="13" spans="1:18" ht="12.75">
      <c r="A13" s="387" t="s">
        <v>483</v>
      </c>
      <c r="B13" s="388" t="s">
        <v>257</v>
      </c>
      <c r="C13" s="389" t="s">
        <v>503</v>
      </c>
      <c r="D13" s="390" t="s">
        <v>4</v>
      </c>
      <c r="E13" s="210">
        <v>607670</v>
      </c>
      <c r="F13" s="210">
        <f t="shared" si="0"/>
        <v>0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392"/>
    </row>
    <row r="14" spans="1:18" ht="12.75">
      <c r="A14" s="387" t="s">
        <v>486</v>
      </c>
      <c r="B14" s="388" t="s">
        <v>332</v>
      </c>
      <c r="C14" s="389" t="s">
        <v>256</v>
      </c>
      <c r="D14" s="390" t="s">
        <v>4</v>
      </c>
      <c r="E14" s="210"/>
      <c r="F14" s="210">
        <f t="shared" si="0"/>
        <v>21552</v>
      </c>
      <c r="G14" s="208">
        <v>15449</v>
      </c>
      <c r="H14" s="208">
        <v>4001</v>
      </c>
      <c r="I14" s="208">
        <v>2102</v>
      </c>
      <c r="J14" s="208"/>
      <c r="K14" s="208"/>
      <c r="L14" s="208"/>
      <c r="M14" s="208"/>
      <c r="N14" s="208"/>
      <c r="O14" s="208"/>
      <c r="P14" s="208"/>
      <c r="Q14" s="208"/>
      <c r="R14" s="391"/>
    </row>
    <row r="15" spans="1:18" ht="12.75">
      <c r="A15" s="387" t="s">
        <v>478</v>
      </c>
      <c r="B15" s="388" t="s">
        <v>727</v>
      </c>
      <c r="C15" s="389" t="s">
        <v>728</v>
      </c>
      <c r="D15" s="390" t="s">
        <v>4</v>
      </c>
      <c r="E15" s="210"/>
      <c r="F15" s="210">
        <f t="shared" si="0"/>
        <v>31192</v>
      </c>
      <c r="G15" s="208">
        <v>23480</v>
      </c>
      <c r="H15" s="208">
        <v>6346</v>
      </c>
      <c r="I15" s="208">
        <v>1140</v>
      </c>
      <c r="J15" s="208"/>
      <c r="K15" s="208"/>
      <c r="L15" s="208"/>
      <c r="M15" s="208"/>
      <c r="N15" s="208">
        <v>226</v>
      </c>
      <c r="O15" s="208"/>
      <c r="P15" s="208"/>
      <c r="Q15" s="208"/>
      <c r="R15" s="391"/>
    </row>
    <row r="16" spans="1:18" ht="12.75">
      <c r="A16" s="387" t="s">
        <v>486</v>
      </c>
      <c r="B16" s="388" t="s">
        <v>191</v>
      </c>
      <c r="C16" s="389" t="s">
        <v>252</v>
      </c>
      <c r="D16" s="390" t="s">
        <v>4</v>
      </c>
      <c r="E16" s="210">
        <v>990</v>
      </c>
      <c r="F16" s="210">
        <f t="shared" si="0"/>
        <v>1000</v>
      </c>
      <c r="G16" s="207"/>
      <c r="H16" s="207"/>
      <c r="I16" s="207"/>
      <c r="J16" s="207"/>
      <c r="K16" s="207"/>
      <c r="L16" s="207"/>
      <c r="M16" s="207"/>
      <c r="N16" s="207"/>
      <c r="O16" s="207">
        <v>1000</v>
      </c>
      <c r="P16" s="207"/>
      <c r="Q16" s="207"/>
      <c r="R16" s="391"/>
    </row>
    <row r="17" spans="1:18" ht="12.75">
      <c r="A17" s="387" t="s">
        <v>478</v>
      </c>
      <c r="B17" s="388" t="s">
        <v>155</v>
      </c>
      <c r="C17" s="389" t="s">
        <v>251</v>
      </c>
      <c r="D17" s="390" t="s">
        <v>4</v>
      </c>
      <c r="E17" s="210"/>
      <c r="F17" s="210">
        <f t="shared" si="0"/>
        <v>63124</v>
      </c>
      <c r="G17" s="207">
        <v>49877</v>
      </c>
      <c r="H17" s="207">
        <v>13247</v>
      </c>
      <c r="I17" s="207"/>
      <c r="J17" s="207"/>
      <c r="K17" s="207"/>
      <c r="L17" s="207"/>
      <c r="M17" s="207"/>
      <c r="N17" s="207"/>
      <c r="O17" s="207"/>
      <c r="P17" s="207"/>
      <c r="Q17" s="207"/>
      <c r="R17" s="391"/>
    </row>
    <row r="18" spans="1:18" ht="12.75">
      <c r="A18" s="387" t="s">
        <v>486</v>
      </c>
      <c r="B18" s="388" t="s">
        <v>156</v>
      </c>
      <c r="C18" s="389" t="s">
        <v>246</v>
      </c>
      <c r="D18" s="390" t="s">
        <v>4</v>
      </c>
      <c r="E18" s="210">
        <v>2025</v>
      </c>
      <c r="F18" s="210">
        <f t="shared" si="0"/>
        <v>5480</v>
      </c>
      <c r="G18" s="207">
        <v>1200</v>
      </c>
      <c r="H18" s="207">
        <v>325</v>
      </c>
      <c r="I18" s="207">
        <v>3005</v>
      </c>
      <c r="J18" s="207"/>
      <c r="K18" s="207"/>
      <c r="L18" s="207"/>
      <c r="M18" s="207"/>
      <c r="N18" s="207">
        <v>950</v>
      </c>
      <c r="O18" s="207"/>
      <c r="P18" s="207"/>
      <c r="Q18" s="207"/>
      <c r="R18" s="391"/>
    </row>
    <row r="19" spans="1:18" ht="12.75">
      <c r="A19" s="387" t="s">
        <v>483</v>
      </c>
      <c r="B19" s="388" t="s">
        <v>253</v>
      </c>
      <c r="C19" s="389" t="s">
        <v>581</v>
      </c>
      <c r="D19" s="390" t="s">
        <v>4</v>
      </c>
      <c r="E19" s="210"/>
      <c r="F19" s="210">
        <f t="shared" si="0"/>
        <v>10500</v>
      </c>
      <c r="G19" s="208"/>
      <c r="H19" s="208"/>
      <c r="I19" s="208"/>
      <c r="J19" s="208"/>
      <c r="K19" s="208">
        <v>10500</v>
      </c>
      <c r="L19" s="208"/>
      <c r="M19" s="208"/>
      <c r="N19" s="208"/>
      <c r="O19" s="208"/>
      <c r="P19" s="208"/>
      <c r="Q19" s="208"/>
      <c r="R19" s="391"/>
    </row>
    <row r="20" spans="1:18" ht="12.75">
      <c r="A20" s="387" t="s">
        <v>483</v>
      </c>
      <c r="B20" s="388" t="s">
        <v>254</v>
      </c>
      <c r="C20" s="389" t="s">
        <v>585</v>
      </c>
      <c r="D20" s="390" t="s">
        <v>4</v>
      </c>
      <c r="E20" s="210"/>
      <c r="F20" s="210">
        <f t="shared" si="0"/>
        <v>3612</v>
      </c>
      <c r="G20" s="208"/>
      <c r="H20" s="208"/>
      <c r="I20" s="208"/>
      <c r="J20" s="208"/>
      <c r="K20" s="208">
        <v>3612</v>
      </c>
      <c r="L20" s="208"/>
      <c r="M20" s="208"/>
      <c r="N20" s="208"/>
      <c r="O20" s="208"/>
      <c r="P20" s="208"/>
      <c r="Q20" s="208"/>
      <c r="R20" s="391"/>
    </row>
    <row r="21" spans="1:18" ht="12.75">
      <c r="A21" s="387" t="s">
        <v>486</v>
      </c>
      <c r="B21" s="388" t="s">
        <v>255</v>
      </c>
      <c r="C21" s="389" t="s">
        <v>587</v>
      </c>
      <c r="D21" s="390" t="s">
        <v>4</v>
      </c>
      <c r="E21" s="210"/>
      <c r="F21" s="210">
        <f t="shared" si="0"/>
        <v>907</v>
      </c>
      <c r="G21" s="208">
        <v>600</v>
      </c>
      <c r="H21" s="208">
        <v>307</v>
      </c>
      <c r="I21" s="208"/>
      <c r="J21" s="208"/>
      <c r="K21" s="208"/>
      <c r="L21" s="208"/>
      <c r="M21" s="208"/>
      <c r="N21" s="208"/>
      <c r="O21" s="208"/>
      <c r="P21" s="208"/>
      <c r="Q21" s="208"/>
      <c r="R21" s="391"/>
    </row>
    <row r="22" spans="1:18" ht="12.75">
      <c r="A22" s="387" t="s">
        <v>483</v>
      </c>
      <c r="B22" s="388" t="s">
        <v>725</v>
      </c>
      <c r="C22" s="389" t="s">
        <v>726</v>
      </c>
      <c r="D22" s="390" t="s">
        <v>4</v>
      </c>
      <c r="E22" s="210"/>
      <c r="F22" s="210">
        <f t="shared" si="0"/>
        <v>11936</v>
      </c>
      <c r="G22" s="208">
        <v>9400</v>
      </c>
      <c r="H22" s="208">
        <v>2536</v>
      </c>
      <c r="I22" s="208"/>
      <c r="J22" s="208"/>
      <c r="K22" s="208"/>
      <c r="L22" s="208"/>
      <c r="M22" s="208"/>
      <c r="N22" s="208"/>
      <c r="O22" s="208"/>
      <c r="P22" s="208"/>
      <c r="Q22" s="208"/>
      <c r="R22" s="391"/>
    </row>
    <row r="23" spans="1:18" ht="12.75">
      <c r="A23" s="821" t="s">
        <v>938</v>
      </c>
      <c r="B23" s="822"/>
      <c r="C23" s="822"/>
      <c r="D23" s="390"/>
      <c r="E23" s="210">
        <f>SUM(E10:E22)</f>
        <v>629720</v>
      </c>
      <c r="F23" s="210">
        <f>SUM(F10:F22)</f>
        <v>629720</v>
      </c>
      <c r="G23" s="207">
        <f>SUM(G10:G22)</f>
        <v>345270</v>
      </c>
      <c r="H23" s="207">
        <f>SUM(H10:H22)</f>
        <v>98404</v>
      </c>
      <c r="I23" s="207">
        <f aca="true" t="shared" si="1" ref="I23:R23">SUM(I10:I21)</f>
        <v>137291</v>
      </c>
      <c r="J23" s="207">
        <f t="shared" si="1"/>
        <v>2000</v>
      </c>
      <c r="K23" s="207">
        <f t="shared" si="1"/>
        <v>14112</v>
      </c>
      <c r="L23" s="207">
        <f t="shared" si="1"/>
        <v>0</v>
      </c>
      <c r="M23" s="207">
        <f t="shared" si="1"/>
        <v>0</v>
      </c>
      <c r="N23" s="207">
        <f t="shared" si="1"/>
        <v>31643</v>
      </c>
      <c r="O23" s="207">
        <f t="shared" si="1"/>
        <v>1000</v>
      </c>
      <c r="P23" s="207">
        <f t="shared" si="1"/>
        <v>0</v>
      </c>
      <c r="Q23" s="207">
        <f t="shared" si="1"/>
        <v>0</v>
      </c>
      <c r="R23" s="406">
        <f t="shared" si="1"/>
        <v>0</v>
      </c>
    </row>
    <row r="24" spans="1:18" ht="12.75">
      <c r="A24" s="387"/>
      <c r="B24" s="388"/>
      <c r="C24" s="389"/>
      <c r="D24" s="390"/>
      <c r="E24" s="210"/>
      <c r="F24" s="210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391"/>
    </row>
    <row r="25" spans="1:18" ht="12.75">
      <c r="A25" s="821" t="s">
        <v>258</v>
      </c>
      <c r="B25" s="822"/>
      <c r="C25" s="822"/>
      <c r="D25" s="390"/>
      <c r="E25" s="210"/>
      <c r="F25" s="210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391"/>
    </row>
    <row r="26" spans="1:18" ht="12.75">
      <c r="A26" s="387" t="s">
        <v>478</v>
      </c>
      <c r="B26" s="388" t="s">
        <v>17</v>
      </c>
      <c r="C26" s="389" t="s">
        <v>247</v>
      </c>
      <c r="D26" s="390" t="s">
        <v>4</v>
      </c>
      <c r="E26" s="210">
        <v>9289</v>
      </c>
      <c r="F26" s="210">
        <f>G26+H26+I26+J26+K26+L26+M26+N26+O26+P26+Q26+R26</f>
        <v>29265</v>
      </c>
      <c r="G26" s="207">
        <v>21629</v>
      </c>
      <c r="H26" s="207">
        <v>5555</v>
      </c>
      <c r="I26" s="207">
        <v>2081</v>
      </c>
      <c r="J26" s="207"/>
      <c r="K26" s="207"/>
      <c r="L26" s="207"/>
      <c r="M26" s="207"/>
      <c r="N26" s="207"/>
      <c r="O26" s="207"/>
      <c r="P26" s="207"/>
      <c r="Q26" s="207"/>
      <c r="R26" s="394"/>
    </row>
    <row r="27" spans="1:18" ht="12.75">
      <c r="A27" s="387" t="s">
        <v>483</v>
      </c>
      <c r="B27" s="388" t="s">
        <v>257</v>
      </c>
      <c r="C27" s="389" t="s">
        <v>503</v>
      </c>
      <c r="D27" s="390" t="s">
        <v>4</v>
      </c>
      <c r="E27" s="210">
        <v>20676</v>
      </c>
      <c r="F27" s="210">
        <f>G27+H27+I27+J27+K27+L27+M27+N27+O27+P27+Q27+R27</f>
        <v>0</v>
      </c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391"/>
    </row>
    <row r="28" spans="1:18" ht="12.75">
      <c r="A28" s="387" t="s">
        <v>483</v>
      </c>
      <c r="B28" s="388" t="s">
        <v>253</v>
      </c>
      <c r="C28" s="389" t="s">
        <v>581</v>
      </c>
      <c r="D28" s="390" t="s">
        <v>4</v>
      </c>
      <c r="E28" s="210"/>
      <c r="F28" s="210">
        <f>G28+H28+I28+J28+K28+L28+M28+N28+O28+P28+Q28+R28</f>
        <v>576</v>
      </c>
      <c r="G28" s="207"/>
      <c r="H28" s="207"/>
      <c r="I28" s="207"/>
      <c r="J28" s="207"/>
      <c r="K28" s="207">
        <v>576</v>
      </c>
      <c r="L28" s="207"/>
      <c r="M28" s="207"/>
      <c r="N28" s="207"/>
      <c r="O28" s="207"/>
      <c r="P28" s="207"/>
      <c r="Q28" s="207"/>
      <c r="R28" s="394"/>
    </row>
    <row r="29" spans="1:18" ht="12.75">
      <c r="A29" s="387" t="s">
        <v>483</v>
      </c>
      <c r="B29" s="388" t="s">
        <v>254</v>
      </c>
      <c r="C29" s="389" t="s">
        <v>585</v>
      </c>
      <c r="D29" s="390" t="s">
        <v>4</v>
      </c>
      <c r="E29" s="210"/>
      <c r="F29" s="210">
        <f>G29+H29+I29+J29+K29+L29+M29+N29+O29+P29+Q29+R29</f>
        <v>124</v>
      </c>
      <c r="G29" s="207"/>
      <c r="H29" s="207"/>
      <c r="I29" s="207"/>
      <c r="J29" s="207"/>
      <c r="K29" s="207">
        <v>124</v>
      </c>
      <c r="L29" s="207"/>
      <c r="M29" s="207"/>
      <c r="N29" s="207"/>
      <c r="O29" s="207"/>
      <c r="P29" s="207"/>
      <c r="Q29" s="207"/>
      <c r="R29" s="391"/>
    </row>
    <row r="30" spans="1:18" ht="12.75">
      <c r="A30" s="821" t="s">
        <v>259</v>
      </c>
      <c r="B30" s="822"/>
      <c r="C30" s="822"/>
      <c r="D30" s="390" t="s">
        <v>4</v>
      </c>
      <c r="E30" s="210">
        <f aca="true" t="shared" si="2" ref="E30:R30">SUM(E26:E29)</f>
        <v>29965</v>
      </c>
      <c r="F30" s="210">
        <f t="shared" si="2"/>
        <v>29965</v>
      </c>
      <c r="G30" s="207">
        <f t="shared" si="2"/>
        <v>21629</v>
      </c>
      <c r="H30" s="207">
        <f t="shared" si="2"/>
        <v>5555</v>
      </c>
      <c r="I30" s="207">
        <f t="shared" si="2"/>
        <v>2081</v>
      </c>
      <c r="J30" s="207">
        <f t="shared" si="2"/>
        <v>0</v>
      </c>
      <c r="K30" s="207">
        <f t="shared" si="2"/>
        <v>700</v>
      </c>
      <c r="L30" s="207">
        <f t="shared" si="2"/>
        <v>0</v>
      </c>
      <c r="M30" s="207">
        <f t="shared" si="2"/>
        <v>0</v>
      </c>
      <c r="N30" s="207">
        <f t="shared" si="2"/>
        <v>0</v>
      </c>
      <c r="O30" s="207">
        <f t="shared" si="2"/>
        <v>0</v>
      </c>
      <c r="P30" s="207">
        <f t="shared" si="2"/>
        <v>0</v>
      </c>
      <c r="Q30" s="207">
        <f t="shared" si="2"/>
        <v>0</v>
      </c>
      <c r="R30" s="406">
        <f t="shared" si="2"/>
        <v>0</v>
      </c>
    </row>
    <row r="31" spans="1:18" ht="12.75">
      <c r="A31" s="387"/>
      <c r="B31" s="388"/>
      <c r="C31" s="389"/>
      <c r="D31" s="390"/>
      <c r="E31" s="210"/>
      <c r="F31" s="210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391"/>
    </row>
    <row r="32" spans="1:18" ht="12.75">
      <c r="A32" s="821" t="s">
        <v>807</v>
      </c>
      <c r="B32" s="822"/>
      <c r="C32" s="822"/>
      <c r="D32" s="390"/>
      <c r="E32" s="210"/>
      <c r="F32" s="210"/>
      <c r="G32" s="207"/>
      <c r="H32" s="207"/>
      <c r="I32" s="207"/>
      <c r="J32" s="207"/>
      <c r="K32" s="210"/>
      <c r="L32" s="210"/>
      <c r="M32" s="210"/>
      <c r="N32" s="207"/>
      <c r="O32" s="207"/>
      <c r="P32" s="207"/>
      <c r="Q32" s="207"/>
      <c r="R32" s="391"/>
    </row>
    <row r="33" spans="1:18" ht="12.75">
      <c r="A33" s="387" t="s">
        <v>478</v>
      </c>
      <c r="B33" s="388" t="s">
        <v>17</v>
      </c>
      <c r="C33" s="389" t="s">
        <v>247</v>
      </c>
      <c r="D33" s="390" t="s">
        <v>4</v>
      </c>
      <c r="E33" s="210">
        <v>7545</v>
      </c>
      <c r="F33" s="210">
        <f>G33+H33+I33+J33+K33+L33+M33+N33+O33+P33+Q33+R33</f>
        <v>29062</v>
      </c>
      <c r="G33" s="207">
        <v>19597</v>
      </c>
      <c r="H33" s="207">
        <v>5265</v>
      </c>
      <c r="I33" s="207">
        <v>4200</v>
      </c>
      <c r="J33" s="207"/>
      <c r="K33" s="207"/>
      <c r="L33" s="207"/>
      <c r="M33" s="207"/>
      <c r="N33" s="207"/>
      <c r="O33" s="207"/>
      <c r="P33" s="207"/>
      <c r="Q33" s="207"/>
      <c r="R33" s="391"/>
    </row>
    <row r="34" spans="1:18" ht="12.75">
      <c r="A34" s="387" t="s">
        <v>483</v>
      </c>
      <c r="B34" s="388" t="s">
        <v>257</v>
      </c>
      <c r="C34" s="389" t="s">
        <v>503</v>
      </c>
      <c r="D34" s="390" t="s">
        <v>4</v>
      </c>
      <c r="E34" s="210">
        <v>22980</v>
      </c>
      <c r="F34" s="210">
        <f>G34+H34+I34+J34+K34+L34+M34+N34+O34+P34+Q34+R34</f>
        <v>0</v>
      </c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391"/>
    </row>
    <row r="35" spans="1:18" ht="12.75">
      <c r="A35" s="387" t="s">
        <v>483</v>
      </c>
      <c r="B35" s="388" t="s">
        <v>253</v>
      </c>
      <c r="C35" s="389" t="s">
        <v>581</v>
      </c>
      <c r="D35" s="390" t="s">
        <v>4</v>
      </c>
      <c r="E35" s="210"/>
      <c r="F35" s="210">
        <f>G35+H35+I35+J35+K35+L35+M35+N35+O35+P35+Q35+R35</f>
        <v>865</v>
      </c>
      <c r="G35" s="207"/>
      <c r="H35" s="207"/>
      <c r="I35" s="207"/>
      <c r="J35" s="207"/>
      <c r="K35" s="207">
        <v>865</v>
      </c>
      <c r="L35" s="207"/>
      <c r="M35" s="207"/>
      <c r="N35" s="207"/>
      <c r="O35" s="207"/>
      <c r="P35" s="207"/>
      <c r="Q35" s="207"/>
      <c r="R35" s="391"/>
    </row>
    <row r="36" spans="1:18" ht="12.75">
      <c r="A36" s="387" t="s">
        <v>483</v>
      </c>
      <c r="B36" s="388" t="s">
        <v>254</v>
      </c>
      <c r="C36" s="389" t="s">
        <v>585</v>
      </c>
      <c r="D36" s="390" t="s">
        <v>4</v>
      </c>
      <c r="E36" s="210"/>
      <c r="F36" s="210">
        <f>G36+H36+I36+J36+K36+L36+M36+N36+O36+P36+Q36+R36</f>
        <v>598</v>
      </c>
      <c r="G36" s="207"/>
      <c r="H36" s="207"/>
      <c r="I36" s="207"/>
      <c r="J36" s="207"/>
      <c r="K36" s="207">
        <v>598</v>
      </c>
      <c r="L36" s="207"/>
      <c r="M36" s="207"/>
      <c r="N36" s="207"/>
      <c r="O36" s="207"/>
      <c r="P36" s="207"/>
      <c r="Q36" s="207"/>
      <c r="R36" s="391"/>
    </row>
    <row r="37" spans="1:18" ht="12.75">
      <c r="A37" s="821" t="s">
        <v>260</v>
      </c>
      <c r="B37" s="822"/>
      <c r="C37" s="822"/>
      <c r="D37" s="390" t="s">
        <v>4</v>
      </c>
      <c r="E37" s="210">
        <f aca="true" t="shared" si="3" ref="E37:R37">SUM(E33:E36)</f>
        <v>30525</v>
      </c>
      <c r="F37" s="210">
        <f t="shared" si="3"/>
        <v>30525</v>
      </c>
      <c r="G37" s="208">
        <f t="shared" si="3"/>
        <v>19597</v>
      </c>
      <c r="H37" s="208">
        <f t="shared" si="3"/>
        <v>5265</v>
      </c>
      <c r="I37" s="208">
        <f t="shared" si="3"/>
        <v>4200</v>
      </c>
      <c r="J37" s="208">
        <f t="shared" si="3"/>
        <v>0</v>
      </c>
      <c r="K37" s="208">
        <f t="shared" si="3"/>
        <v>1463</v>
      </c>
      <c r="L37" s="208">
        <f t="shared" si="3"/>
        <v>0</v>
      </c>
      <c r="M37" s="208">
        <f t="shared" si="3"/>
        <v>0</v>
      </c>
      <c r="N37" s="208">
        <f t="shared" si="3"/>
        <v>0</v>
      </c>
      <c r="O37" s="208">
        <f t="shared" si="3"/>
        <v>0</v>
      </c>
      <c r="P37" s="208">
        <f t="shared" si="3"/>
        <v>0</v>
      </c>
      <c r="Q37" s="208">
        <f t="shared" si="3"/>
        <v>0</v>
      </c>
      <c r="R37" s="407">
        <f t="shared" si="3"/>
        <v>0</v>
      </c>
    </row>
    <row r="38" spans="1:18" ht="12.75">
      <c r="A38" s="387"/>
      <c r="B38" s="388"/>
      <c r="C38" s="389"/>
      <c r="D38" s="390"/>
      <c r="E38" s="210"/>
      <c r="F38" s="210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391"/>
    </row>
    <row r="39" spans="1:18" ht="12.75">
      <c r="A39" s="821" t="s">
        <v>808</v>
      </c>
      <c r="B39" s="822"/>
      <c r="C39" s="822"/>
      <c r="D39" s="390"/>
      <c r="E39" s="210"/>
      <c r="F39" s="210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391"/>
    </row>
    <row r="40" spans="1:18" ht="12.75">
      <c r="A40" s="387" t="s">
        <v>478</v>
      </c>
      <c r="B40" s="388" t="s">
        <v>17</v>
      </c>
      <c r="C40" s="389" t="s">
        <v>247</v>
      </c>
      <c r="D40" s="390" t="s">
        <v>4</v>
      </c>
      <c r="E40" s="210">
        <v>3329</v>
      </c>
      <c r="F40" s="210">
        <f>G40+H40+I40+J40+K40+L40+M40+N40+O40+P40+Q40+R40</f>
        <v>9821</v>
      </c>
      <c r="G40" s="208">
        <v>6228</v>
      </c>
      <c r="H40" s="208">
        <v>1663</v>
      </c>
      <c r="I40" s="208">
        <v>1739</v>
      </c>
      <c r="J40" s="208"/>
      <c r="K40" s="208"/>
      <c r="L40" s="208"/>
      <c r="M40" s="208"/>
      <c r="N40" s="208">
        <v>191</v>
      </c>
      <c r="O40" s="211"/>
      <c r="P40" s="208"/>
      <c r="Q40" s="208"/>
      <c r="R40" s="391"/>
    </row>
    <row r="41" spans="1:18" ht="12.75">
      <c r="A41" s="387" t="s">
        <v>483</v>
      </c>
      <c r="B41" s="388" t="s">
        <v>257</v>
      </c>
      <c r="C41" s="389" t="s">
        <v>503</v>
      </c>
      <c r="D41" s="390" t="s">
        <v>4</v>
      </c>
      <c r="E41" s="210">
        <v>6994</v>
      </c>
      <c r="F41" s="210">
        <f>G41+H41+I41+J41+K41+L41+M41+N41+O41+P41+Q41+R41</f>
        <v>0</v>
      </c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391"/>
    </row>
    <row r="42" spans="1:18" ht="12.75">
      <c r="A42" s="387" t="s">
        <v>483</v>
      </c>
      <c r="B42" s="388" t="s">
        <v>253</v>
      </c>
      <c r="C42" s="389" t="s">
        <v>581</v>
      </c>
      <c r="D42" s="390" t="s">
        <v>4</v>
      </c>
      <c r="E42" s="210"/>
      <c r="F42" s="210">
        <f>G42+H42+I42+J42+K42+L42+M42+N42+O42+P42+Q42+R42</f>
        <v>274</v>
      </c>
      <c r="G42" s="208"/>
      <c r="H42" s="208"/>
      <c r="I42" s="208"/>
      <c r="J42" s="208"/>
      <c r="K42" s="208">
        <v>274</v>
      </c>
      <c r="L42" s="208"/>
      <c r="M42" s="208"/>
      <c r="N42" s="208"/>
      <c r="O42" s="208"/>
      <c r="P42" s="208"/>
      <c r="Q42" s="208"/>
      <c r="R42" s="391"/>
    </row>
    <row r="43" spans="1:18" ht="12.75">
      <c r="A43" s="387" t="s">
        <v>483</v>
      </c>
      <c r="B43" s="388" t="s">
        <v>254</v>
      </c>
      <c r="C43" s="389" t="s">
        <v>585</v>
      </c>
      <c r="D43" s="390" t="s">
        <v>4</v>
      </c>
      <c r="E43" s="210"/>
      <c r="F43" s="210">
        <f>G43+H43+I43+J43+K43+L43+M43+N43+O43+P43+Q43+R43</f>
        <v>228</v>
      </c>
      <c r="G43" s="208"/>
      <c r="H43" s="208"/>
      <c r="I43" s="208"/>
      <c r="J43" s="208"/>
      <c r="K43" s="208">
        <v>228</v>
      </c>
      <c r="L43" s="208"/>
      <c r="M43" s="208"/>
      <c r="N43" s="208"/>
      <c r="O43" s="208"/>
      <c r="P43" s="208"/>
      <c r="Q43" s="208"/>
      <c r="R43" s="391"/>
    </row>
    <row r="44" spans="1:18" ht="12.75">
      <c r="A44" s="821" t="s">
        <v>261</v>
      </c>
      <c r="B44" s="822"/>
      <c r="C44" s="822"/>
      <c r="D44" s="390" t="s">
        <v>4</v>
      </c>
      <c r="E44" s="210">
        <f>SUM(E40:E41)</f>
        <v>10323</v>
      </c>
      <c r="F44" s="210">
        <f>SUM(F40:F43)</f>
        <v>10323</v>
      </c>
      <c r="G44" s="208">
        <f>SUM(G40:G43)</f>
        <v>6228</v>
      </c>
      <c r="H44" s="208">
        <f aca="true" t="shared" si="4" ref="H44:R44">SUM(H40:H43)</f>
        <v>1663</v>
      </c>
      <c r="I44" s="208">
        <f t="shared" si="4"/>
        <v>1739</v>
      </c>
      <c r="J44" s="208">
        <f t="shared" si="4"/>
        <v>0</v>
      </c>
      <c r="K44" s="208">
        <f t="shared" si="4"/>
        <v>502</v>
      </c>
      <c r="L44" s="208">
        <f t="shared" si="4"/>
        <v>0</v>
      </c>
      <c r="M44" s="208">
        <f t="shared" si="4"/>
        <v>0</v>
      </c>
      <c r="N44" s="208">
        <f t="shared" si="4"/>
        <v>191</v>
      </c>
      <c r="O44" s="208">
        <f t="shared" si="4"/>
        <v>0</v>
      </c>
      <c r="P44" s="208">
        <f t="shared" si="4"/>
        <v>0</v>
      </c>
      <c r="Q44" s="208">
        <f t="shared" si="4"/>
        <v>0</v>
      </c>
      <c r="R44" s="407">
        <f t="shared" si="4"/>
        <v>0</v>
      </c>
    </row>
    <row r="45" spans="1:18" ht="12.75">
      <c r="A45" s="387"/>
      <c r="B45" s="388"/>
      <c r="C45" s="389"/>
      <c r="D45" s="390"/>
      <c r="E45" s="210"/>
      <c r="F45" s="210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391"/>
    </row>
    <row r="46" spans="1:18" ht="12.75">
      <c r="A46" s="821" t="s">
        <v>262</v>
      </c>
      <c r="B46" s="822"/>
      <c r="C46" s="822"/>
      <c r="D46" s="399" t="s">
        <v>4</v>
      </c>
      <c r="E46" s="210">
        <f>SUM(E30+E37+E44)</f>
        <v>70813</v>
      </c>
      <c r="F46" s="210">
        <f aca="true" t="shared" si="5" ref="F46:R46">F30+F37+F44</f>
        <v>70813</v>
      </c>
      <c r="G46" s="210">
        <f t="shared" si="5"/>
        <v>47454</v>
      </c>
      <c r="H46" s="210">
        <f t="shared" si="5"/>
        <v>12483</v>
      </c>
      <c r="I46" s="210">
        <f t="shared" si="5"/>
        <v>8020</v>
      </c>
      <c r="J46" s="210">
        <f t="shared" si="5"/>
        <v>0</v>
      </c>
      <c r="K46" s="210">
        <f t="shared" si="5"/>
        <v>2665</v>
      </c>
      <c r="L46" s="210">
        <f t="shared" si="5"/>
        <v>0</v>
      </c>
      <c r="M46" s="210">
        <f t="shared" si="5"/>
        <v>0</v>
      </c>
      <c r="N46" s="210">
        <f t="shared" si="5"/>
        <v>191</v>
      </c>
      <c r="O46" s="210">
        <f t="shared" si="5"/>
        <v>0</v>
      </c>
      <c r="P46" s="210">
        <f t="shared" si="5"/>
        <v>0</v>
      </c>
      <c r="Q46" s="210">
        <f t="shared" si="5"/>
        <v>0</v>
      </c>
      <c r="R46" s="408">
        <f t="shared" si="5"/>
        <v>0</v>
      </c>
    </row>
    <row r="47" spans="1:18" ht="12.75">
      <c r="A47" s="387"/>
      <c r="B47" s="388"/>
      <c r="C47" s="389"/>
      <c r="D47" s="390"/>
      <c r="E47" s="210"/>
      <c r="F47" s="210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391"/>
    </row>
    <row r="48" spans="1:18" ht="12.75">
      <c r="A48" s="821" t="s">
        <v>263</v>
      </c>
      <c r="B48" s="822"/>
      <c r="C48" s="822"/>
      <c r="D48" s="399" t="s">
        <v>4</v>
      </c>
      <c r="E48" s="210">
        <f>SUM(E23+E46)</f>
        <v>700533</v>
      </c>
      <c r="F48" s="210">
        <f aca="true" t="shared" si="6" ref="F48:R48">SUM(F23+F46)</f>
        <v>700533</v>
      </c>
      <c r="G48" s="210">
        <f t="shared" si="6"/>
        <v>392724</v>
      </c>
      <c r="H48" s="210">
        <f t="shared" si="6"/>
        <v>110887</v>
      </c>
      <c r="I48" s="210">
        <f t="shared" si="6"/>
        <v>145311</v>
      </c>
      <c r="J48" s="210">
        <f t="shared" si="6"/>
        <v>2000</v>
      </c>
      <c r="K48" s="210">
        <f t="shared" si="6"/>
        <v>16777</v>
      </c>
      <c r="L48" s="210">
        <f t="shared" si="6"/>
        <v>0</v>
      </c>
      <c r="M48" s="210">
        <f t="shared" si="6"/>
        <v>0</v>
      </c>
      <c r="N48" s="210">
        <f t="shared" si="6"/>
        <v>31834</v>
      </c>
      <c r="O48" s="210">
        <f t="shared" si="6"/>
        <v>1000</v>
      </c>
      <c r="P48" s="210">
        <f t="shared" si="6"/>
        <v>0</v>
      </c>
      <c r="Q48" s="210">
        <f t="shared" si="6"/>
        <v>0</v>
      </c>
      <c r="R48" s="408">
        <f t="shared" si="6"/>
        <v>0</v>
      </c>
    </row>
    <row r="49" spans="1:18" ht="12.75">
      <c r="A49" s="387"/>
      <c r="B49" s="388"/>
      <c r="C49" s="389"/>
      <c r="D49" s="390"/>
      <c r="E49" s="210"/>
      <c r="F49" s="210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391"/>
    </row>
    <row r="50" spans="1:18" ht="12.75">
      <c r="A50" s="825" t="s">
        <v>264</v>
      </c>
      <c r="B50" s="826"/>
      <c r="C50" s="826"/>
      <c r="D50" s="399" t="s">
        <v>4</v>
      </c>
      <c r="E50" s="351">
        <f>SUM(E13+E19+E20+E22+E27+E28+E29+E34+E35+E36+E41+E42+E43)</f>
        <v>658320</v>
      </c>
      <c r="F50" s="351">
        <f aca="true" t="shared" si="7" ref="F50:R50">SUM(F13+F19+F20+F22+F27+F28+F29+F34+F35+F36+F41+F42+F43)</f>
        <v>28713</v>
      </c>
      <c r="G50" s="351">
        <f t="shared" si="7"/>
        <v>9400</v>
      </c>
      <c r="H50" s="351">
        <f t="shared" si="7"/>
        <v>2536</v>
      </c>
      <c r="I50" s="351">
        <f t="shared" si="7"/>
        <v>0</v>
      </c>
      <c r="J50" s="351">
        <f t="shared" si="7"/>
        <v>0</v>
      </c>
      <c r="K50" s="351">
        <f t="shared" si="7"/>
        <v>16777</v>
      </c>
      <c r="L50" s="351">
        <f t="shared" si="7"/>
        <v>0</v>
      </c>
      <c r="M50" s="351">
        <f t="shared" si="7"/>
        <v>0</v>
      </c>
      <c r="N50" s="351">
        <f t="shared" si="7"/>
        <v>0</v>
      </c>
      <c r="O50" s="351">
        <f t="shared" si="7"/>
        <v>0</v>
      </c>
      <c r="P50" s="351">
        <f t="shared" si="7"/>
        <v>0</v>
      </c>
      <c r="Q50" s="351">
        <f t="shared" si="7"/>
        <v>0</v>
      </c>
      <c r="R50" s="352">
        <f t="shared" si="7"/>
        <v>0</v>
      </c>
    </row>
    <row r="51" spans="1:18" ht="12.75">
      <c r="A51" s="393"/>
      <c r="B51" s="382"/>
      <c r="C51" s="382"/>
      <c r="D51" s="399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2"/>
    </row>
    <row r="52" spans="1:18" ht="12.75">
      <c r="A52" s="825" t="s">
        <v>681</v>
      </c>
      <c r="B52" s="826"/>
      <c r="C52" s="826"/>
      <c r="D52" s="399" t="s">
        <v>4</v>
      </c>
      <c r="E52" s="351">
        <f>SUM(E14+E16+E18+E21)</f>
        <v>3015</v>
      </c>
      <c r="F52" s="351">
        <f aca="true" t="shared" si="8" ref="F52:R52">SUM(F14+F16+F18+F21)</f>
        <v>28939</v>
      </c>
      <c r="G52" s="351">
        <f t="shared" si="8"/>
        <v>17249</v>
      </c>
      <c r="H52" s="351">
        <f t="shared" si="8"/>
        <v>4633</v>
      </c>
      <c r="I52" s="351">
        <f t="shared" si="8"/>
        <v>5107</v>
      </c>
      <c r="J52" s="351">
        <f t="shared" si="8"/>
        <v>0</v>
      </c>
      <c r="K52" s="351">
        <f t="shared" si="8"/>
        <v>0</v>
      </c>
      <c r="L52" s="351">
        <f t="shared" si="8"/>
        <v>0</v>
      </c>
      <c r="M52" s="351">
        <f t="shared" si="8"/>
        <v>0</v>
      </c>
      <c r="N52" s="351">
        <f t="shared" si="8"/>
        <v>950</v>
      </c>
      <c r="O52" s="351">
        <f t="shared" si="8"/>
        <v>1000</v>
      </c>
      <c r="P52" s="351">
        <f t="shared" si="8"/>
        <v>0</v>
      </c>
      <c r="Q52" s="351">
        <f t="shared" si="8"/>
        <v>0</v>
      </c>
      <c r="R52" s="352">
        <f t="shared" si="8"/>
        <v>0</v>
      </c>
    </row>
    <row r="53" spans="1:18" ht="12.75">
      <c r="A53" s="393"/>
      <c r="B53" s="382"/>
      <c r="C53" s="382"/>
      <c r="D53" s="399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2"/>
    </row>
    <row r="54" spans="1:18" ht="13.5" thickBot="1">
      <c r="A54" s="827" t="s">
        <v>682</v>
      </c>
      <c r="B54" s="828"/>
      <c r="C54" s="828"/>
      <c r="D54" s="409" t="s">
        <v>4</v>
      </c>
      <c r="E54" s="353">
        <f>SUM(E10+E11+E12+E15+E17+E26+E33+E40)</f>
        <v>39198</v>
      </c>
      <c r="F54" s="353">
        <f aca="true" t="shared" si="9" ref="F54:R54">SUM(F10+F11+F12+F15+F17+F26+F33+F40)</f>
        <v>642881</v>
      </c>
      <c r="G54" s="353">
        <f t="shared" si="9"/>
        <v>366075</v>
      </c>
      <c r="H54" s="353">
        <f t="shared" si="9"/>
        <v>103718</v>
      </c>
      <c r="I54" s="353">
        <f t="shared" si="9"/>
        <v>140204</v>
      </c>
      <c r="J54" s="353">
        <f t="shared" si="9"/>
        <v>2000</v>
      </c>
      <c r="K54" s="353">
        <f t="shared" si="9"/>
        <v>0</v>
      </c>
      <c r="L54" s="353">
        <f t="shared" si="9"/>
        <v>0</v>
      </c>
      <c r="M54" s="353">
        <f t="shared" si="9"/>
        <v>0</v>
      </c>
      <c r="N54" s="353">
        <f t="shared" si="9"/>
        <v>30884</v>
      </c>
      <c r="O54" s="353">
        <f t="shared" si="9"/>
        <v>0</v>
      </c>
      <c r="P54" s="353">
        <f t="shared" si="9"/>
        <v>0</v>
      </c>
      <c r="Q54" s="353">
        <f t="shared" si="9"/>
        <v>0</v>
      </c>
      <c r="R54" s="410">
        <f t="shared" si="9"/>
        <v>0</v>
      </c>
    </row>
    <row r="58" spans="5:18" ht="12.75"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</row>
  </sheetData>
  <sheetProtection selectLockedCells="1" selectUnlockedCells="1"/>
  <mergeCells count="34">
    <mergeCell ref="A37:C37"/>
    <mergeCell ref="A50:C50"/>
    <mergeCell ref="A52:C52"/>
    <mergeCell ref="A54:C54"/>
    <mergeCell ref="A39:C39"/>
    <mergeCell ref="A44:C44"/>
    <mergeCell ref="A46:C46"/>
    <mergeCell ref="A48:C48"/>
    <mergeCell ref="N7:N8"/>
    <mergeCell ref="P7:P8"/>
    <mergeCell ref="A25:C25"/>
    <mergeCell ref="A9:C9"/>
    <mergeCell ref="J7:J8"/>
    <mergeCell ref="L7:L8"/>
    <mergeCell ref="A30:C30"/>
    <mergeCell ref="A32:C32"/>
    <mergeCell ref="Q7:Q8"/>
    <mergeCell ref="O7:O8"/>
    <mergeCell ref="A23:C23"/>
    <mergeCell ref="A6:D8"/>
    <mergeCell ref="Q6:R6"/>
    <mergeCell ref="G7:G8"/>
    <mergeCell ref="H7:H8"/>
    <mergeCell ref="I7:I8"/>
    <mergeCell ref="R7:R8"/>
    <mergeCell ref="B1:C1"/>
    <mergeCell ref="B3:P3"/>
    <mergeCell ref="B4:P4"/>
    <mergeCell ref="E6:E8"/>
    <mergeCell ref="F6:F8"/>
    <mergeCell ref="G6:L6"/>
    <mergeCell ref="M6:P6"/>
    <mergeCell ref="K7:K8"/>
    <mergeCell ref="M7:M8"/>
  </mergeCells>
  <printOptions/>
  <pageMargins left="0.7875" right="0.7875" top="1.0527777777777778" bottom="1.0527777777777778" header="0.7875" footer="0.7875"/>
  <pageSetup firstPageNumber="1" useFirstPageNumber="1" fitToHeight="1" fitToWidth="1" horizontalDpi="600" verticalDpi="600" orientation="landscape" paperSize="9" scale="52" r:id="rId1"/>
  <headerFooter alignWithMargins="0">
    <oddHeader>&amp;L5. melléklet az 1/2015.(I.30.)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zoomScaleSheetLayoutView="100" workbookViewId="0" topLeftCell="C1">
      <selection activeCell="Q3" sqref="Q3:Q4"/>
    </sheetView>
  </sheetViews>
  <sheetFormatPr defaultColWidth="9.00390625" defaultRowHeight="12.75"/>
  <cols>
    <col min="1" max="1" width="24.25390625" style="515" customWidth="1"/>
    <col min="2" max="2" width="12.375" style="515" customWidth="1"/>
    <col min="3" max="3" width="6.75390625" style="515" customWidth="1"/>
    <col min="4" max="6" width="9.125" style="515" customWidth="1"/>
    <col min="7" max="7" width="9.625" style="515" customWidth="1"/>
    <col min="8" max="8" width="11.125" style="515" customWidth="1"/>
    <col min="9" max="9" width="11.625" style="515" customWidth="1"/>
    <col min="10" max="10" width="9.125" style="515" customWidth="1"/>
    <col min="11" max="11" width="12.125" style="515" customWidth="1"/>
    <col min="12" max="12" width="11.375" style="515" customWidth="1"/>
    <col min="13" max="13" width="6.875" style="515" customWidth="1"/>
    <col min="14" max="14" width="14.125" style="515" customWidth="1"/>
    <col min="15" max="15" width="9.125" style="515" customWidth="1"/>
    <col min="16" max="16" width="13.00390625" style="515" customWidth="1"/>
    <col min="17" max="17" width="24.375" style="515" customWidth="1"/>
    <col min="18" max="18" width="13.125" style="515" customWidth="1"/>
    <col min="19" max="19" width="9.125" style="515" customWidth="1"/>
    <col min="20" max="21" width="10.00390625" style="515" bestFit="1" customWidth="1"/>
    <col min="22" max="22" width="9.125" style="515" customWidth="1"/>
    <col min="23" max="23" width="10.75390625" style="515" customWidth="1"/>
    <col min="24" max="24" width="9.125" style="515" customWidth="1"/>
    <col min="25" max="25" width="11.875" style="515" customWidth="1"/>
    <col min="26" max="27" width="9.125" style="515" customWidth="1"/>
    <col min="28" max="28" width="11.00390625" style="515" bestFit="1" customWidth="1"/>
    <col min="29" max="30" width="9.125" style="515" hidden="1" customWidth="1"/>
    <col min="31" max="16384" width="9.125" style="515" customWidth="1"/>
  </cols>
  <sheetData>
    <row r="1" spans="1:28" ht="12.75">
      <c r="A1" s="837" t="s">
        <v>956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 t="s">
        <v>957</v>
      </c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</row>
    <row r="2" spans="1:28" ht="13.5" thickBo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</row>
    <row r="3" spans="1:28" ht="12.75" customHeight="1">
      <c r="A3" s="831" t="s">
        <v>593</v>
      </c>
      <c r="B3" s="833" t="s">
        <v>594</v>
      </c>
      <c r="C3" s="833"/>
      <c r="D3" s="833" t="s">
        <v>908</v>
      </c>
      <c r="E3" s="833"/>
      <c r="F3" s="833"/>
      <c r="G3" s="833" t="s">
        <v>846</v>
      </c>
      <c r="H3" s="833"/>
      <c r="I3" s="833"/>
      <c r="J3" s="833"/>
      <c r="K3" s="833" t="s">
        <v>595</v>
      </c>
      <c r="L3" s="833" t="s">
        <v>381</v>
      </c>
      <c r="M3" s="833"/>
      <c r="N3" s="516"/>
      <c r="O3" s="833" t="s">
        <v>411</v>
      </c>
      <c r="P3" s="829" t="s">
        <v>412</v>
      </c>
      <c r="Q3" s="831" t="s">
        <v>593</v>
      </c>
      <c r="R3" s="833" t="s">
        <v>594</v>
      </c>
      <c r="S3" s="833"/>
      <c r="T3" s="836" t="s">
        <v>472</v>
      </c>
      <c r="U3" s="836"/>
      <c r="V3" s="836"/>
      <c r="W3" s="836"/>
      <c r="X3" s="836"/>
      <c r="Y3" s="517"/>
      <c r="Z3" s="836" t="s">
        <v>473</v>
      </c>
      <c r="AA3" s="836"/>
      <c r="AB3" s="829" t="s">
        <v>597</v>
      </c>
    </row>
    <row r="4" spans="1:30" ht="51" customHeight="1">
      <c r="A4" s="832"/>
      <c r="B4" s="834"/>
      <c r="C4" s="835"/>
      <c r="D4" s="518" t="s">
        <v>598</v>
      </c>
      <c r="E4" s="518" t="s">
        <v>910</v>
      </c>
      <c r="F4" s="518" t="s">
        <v>599</v>
      </c>
      <c r="G4" s="518" t="s">
        <v>600</v>
      </c>
      <c r="H4" s="518" t="s">
        <v>601</v>
      </c>
      <c r="I4" s="518" t="s">
        <v>602</v>
      </c>
      <c r="J4" s="518" t="s">
        <v>603</v>
      </c>
      <c r="K4" s="835"/>
      <c r="L4" s="518" t="s">
        <v>604</v>
      </c>
      <c r="M4" s="518" t="s">
        <v>605</v>
      </c>
      <c r="N4" s="518" t="s">
        <v>606</v>
      </c>
      <c r="O4" s="835"/>
      <c r="P4" s="830"/>
      <c r="Q4" s="832"/>
      <c r="R4" s="834"/>
      <c r="S4" s="835"/>
      <c r="T4" s="518" t="s">
        <v>384</v>
      </c>
      <c r="U4" s="518" t="s">
        <v>607</v>
      </c>
      <c r="V4" s="518" t="s">
        <v>608</v>
      </c>
      <c r="W4" s="518" t="s">
        <v>609</v>
      </c>
      <c r="X4" s="518" t="s">
        <v>610</v>
      </c>
      <c r="Y4" s="518" t="s">
        <v>162</v>
      </c>
      <c r="Z4" s="518" t="s">
        <v>438</v>
      </c>
      <c r="AA4" s="518" t="s">
        <v>439</v>
      </c>
      <c r="AB4" s="830"/>
      <c r="AD4" s="519" t="s">
        <v>611</v>
      </c>
    </row>
    <row r="5" spans="1:30" ht="18" customHeight="1">
      <c r="A5" s="520" t="s">
        <v>688</v>
      </c>
      <c r="B5" s="521" t="s">
        <v>483</v>
      </c>
      <c r="C5" s="522" t="s">
        <v>4</v>
      </c>
      <c r="D5" s="523">
        <v>2175</v>
      </c>
      <c r="E5" s="523">
        <v>5644</v>
      </c>
      <c r="F5" s="523">
        <v>2111</v>
      </c>
      <c r="G5" s="523">
        <v>0</v>
      </c>
      <c r="H5" s="523">
        <v>0</v>
      </c>
      <c r="I5" s="523">
        <v>0</v>
      </c>
      <c r="J5" s="523">
        <v>0</v>
      </c>
      <c r="K5" s="523">
        <v>0</v>
      </c>
      <c r="L5" s="523">
        <v>0</v>
      </c>
      <c r="M5" s="523">
        <v>0</v>
      </c>
      <c r="N5" s="523">
        <v>83659</v>
      </c>
      <c r="O5" s="523">
        <f>SUM(D5:M5)</f>
        <v>9930</v>
      </c>
      <c r="P5" s="524">
        <f>SUM(N5:O5)</f>
        <v>93589</v>
      </c>
      <c r="Q5" s="520" t="s">
        <v>688</v>
      </c>
      <c r="R5" s="521" t="s">
        <v>483</v>
      </c>
      <c r="S5" s="522" t="s">
        <v>4</v>
      </c>
      <c r="T5" s="523">
        <v>58837</v>
      </c>
      <c r="U5" s="523">
        <v>15749</v>
      </c>
      <c r="V5" s="523">
        <v>18243</v>
      </c>
      <c r="W5" s="523">
        <v>7136</v>
      </c>
      <c r="X5" s="523">
        <v>0</v>
      </c>
      <c r="Y5" s="523">
        <v>0</v>
      </c>
      <c r="Z5" s="523">
        <v>760</v>
      </c>
      <c r="AA5" s="523">
        <v>0</v>
      </c>
      <c r="AB5" s="524">
        <f>SUM(T5+U5+V5+X5+Y5+Z5+AA5)</f>
        <v>93589</v>
      </c>
      <c r="AD5" s="525">
        <v>93522</v>
      </c>
    </row>
    <row r="6" spans="1:30" ht="12.75" hidden="1">
      <c r="A6" s="520" t="s">
        <v>612</v>
      </c>
      <c r="B6" s="521" t="s">
        <v>483</v>
      </c>
      <c r="C6" s="522" t="s">
        <v>4</v>
      </c>
      <c r="D6" s="523">
        <v>0</v>
      </c>
      <c r="E6" s="523">
        <v>0</v>
      </c>
      <c r="F6" s="523">
        <v>0</v>
      </c>
      <c r="G6" s="523">
        <v>0</v>
      </c>
      <c r="H6" s="523">
        <v>0</v>
      </c>
      <c r="I6" s="523">
        <v>0</v>
      </c>
      <c r="J6" s="523">
        <v>0</v>
      </c>
      <c r="K6" s="523">
        <v>0</v>
      </c>
      <c r="L6" s="523">
        <v>0</v>
      </c>
      <c r="M6" s="523">
        <v>0</v>
      </c>
      <c r="N6" s="523">
        <v>0</v>
      </c>
      <c r="O6" s="523">
        <f aca="true" t="shared" si="0" ref="O6:O45">SUM(D6:M6)</f>
        <v>0</v>
      </c>
      <c r="P6" s="524">
        <f aca="true" t="shared" si="1" ref="P6:P46">SUM(N6:O6)</f>
        <v>0</v>
      </c>
      <c r="Q6" s="520" t="s">
        <v>612</v>
      </c>
      <c r="R6" s="521" t="s">
        <v>483</v>
      </c>
      <c r="S6" s="522" t="s">
        <v>4</v>
      </c>
      <c r="T6" s="523">
        <v>0</v>
      </c>
      <c r="U6" s="523">
        <v>0</v>
      </c>
      <c r="V6" s="523">
        <v>0</v>
      </c>
      <c r="W6" s="523">
        <v>0</v>
      </c>
      <c r="X6" s="523">
        <v>0</v>
      </c>
      <c r="Y6" s="523">
        <v>0</v>
      </c>
      <c r="Z6" s="523">
        <v>0</v>
      </c>
      <c r="AA6" s="523">
        <v>0</v>
      </c>
      <c r="AB6" s="524">
        <f aca="true" t="shared" si="2" ref="AB6:AB46">SUM(T6+U6+V6+X6+Y6+Z6+AA6)</f>
        <v>0</v>
      </c>
      <c r="AD6" s="525">
        <v>0</v>
      </c>
    </row>
    <row r="7" spans="1:30" ht="12.75" hidden="1">
      <c r="A7" s="520" t="s">
        <v>613</v>
      </c>
      <c r="B7" s="521" t="s">
        <v>483</v>
      </c>
      <c r="C7" s="522" t="s">
        <v>4</v>
      </c>
      <c r="D7" s="523">
        <v>0</v>
      </c>
      <c r="E7" s="523">
        <v>0</v>
      </c>
      <c r="F7" s="523">
        <v>0</v>
      </c>
      <c r="G7" s="523">
        <v>0</v>
      </c>
      <c r="H7" s="523">
        <v>0</v>
      </c>
      <c r="I7" s="523">
        <v>0</v>
      </c>
      <c r="J7" s="523">
        <v>0</v>
      </c>
      <c r="K7" s="523">
        <v>0</v>
      </c>
      <c r="L7" s="523">
        <v>0</v>
      </c>
      <c r="M7" s="523">
        <v>0</v>
      </c>
      <c r="N7" s="523">
        <v>0</v>
      </c>
      <c r="O7" s="523">
        <f t="shared" si="0"/>
        <v>0</v>
      </c>
      <c r="P7" s="524">
        <f t="shared" si="1"/>
        <v>0</v>
      </c>
      <c r="Q7" s="520" t="s">
        <v>613</v>
      </c>
      <c r="R7" s="521" t="s">
        <v>483</v>
      </c>
      <c r="S7" s="522" t="s">
        <v>4</v>
      </c>
      <c r="T7" s="523">
        <v>0</v>
      </c>
      <c r="U7" s="523">
        <v>0</v>
      </c>
      <c r="V7" s="523">
        <v>0</v>
      </c>
      <c r="W7" s="523">
        <v>0</v>
      </c>
      <c r="X7" s="523">
        <v>0</v>
      </c>
      <c r="Y7" s="523">
        <v>0</v>
      </c>
      <c r="Z7" s="523">
        <v>0</v>
      </c>
      <c r="AA7" s="523">
        <v>0</v>
      </c>
      <c r="AB7" s="524">
        <f t="shared" si="2"/>
        <v>0</v>
      </c>
      <c r="AD7" s="525">
        <v>0</v>
      </c>
    </row>
    <row r="8" spans="1:30" ht="18" customHeight="1">
      <c r="A8" s="520" t="s">
        <v>689</v>
      </c>
      <c r="B8" s="521" t="s">
        <v>483</v>
      </c>
      <c r="C8" s="522" t="s">
        <v>4</v>
      </c>
      <c r="D8" s="523">
        <v>359</v>
      </c>
      <c r="E8" s="523">
        <v>4729</v>
      </c>
      <c r="F8" s="523">
        <v>1674</v>
      </c>
      <c r="G8" s="523">
        <v>0</v>
      </c>
      <c r="H8" s="523">
        <v>0</v>
      </c>
      <c r="I8" s="523">
        <v>0</v>
      </c>
      <c r="J8" s="523">
        <v>0</v>
      </c>
      <c r="K8" s="523">
        <v>0</v>
      </c>
      <c r="L8" s="523">
        <v>0</v>
      </c>
      <c r="M8" s="523">
        <v>0</v>
      </c>
      <c r="N8" s="523">
        <v>69767</v>
      </c>
      <c r="O8" s="523">
        <f t="shared" si="0"/>
        <v>6762</v>
      </c>
      <c r="P8" s="524">
        <f t="shared" si="1"/>
        <v>76529</v>
      </c>
      <c r="Q8" s="520" t="s">
        <v>689</v>
      </c>
      <c r="R8" s="521" t="s">
        <v>483</v>
      </c>
      <c r="S8" s="522" t="s">
        <v>4</v>
      </c>
      <c r="T8" s="523">
        <v>49391</v>
      </c>
      <c r="U8" s="523">
        <v>13243</v>
      </c>
      <c r="V8" s="523">
        <v>13065</v>
      </c>
      <c r="W8" s="523">
        <v>6176</v>
      </c>
      <c r="X8" s="523">
        <v>0</v>
      </c>
      <c r="Y8" s="523">
        <v>0</v>
      </c>
      <c r="Z8" s="523">
        <v>830</v>
      </c>
      <c r="AA8" s="523">
        <v>0</v>
      </c>
      <c r="AB8" s="524">
        <f t="shared" si="2"/>
        <v>76529</v>
      </c>
      <c r="AD8" s="525">
        <v>76879</v>
      </c>
    </row>
    <row r="9" spans="1:30" ht="30" customHeight="1">
      <c r="A9" s="520" t="s">
        <v>101</v>
      </c>
      <c r="B9" s="521"/>
      <c r="C9" s="522"/>
      <c r="D9" s="523">
        <v>0</v>
      </c>
      <c r="E9" s="523">
        <v>987</v>
      </c>
      <c r="F9" s="523">
        <v>267</v>
      </c>
      <c r="G9" s="523">
        <v>0</v>
      </c>
      <c r="H9" s="523">
        <v>0</v>
      </c>
      <c r="I9" s="523">
        <v>0</v>
      </c>
      <c r="J9" s="523">
        <v>0</v>
      </c>
      <c r="K9" s="523">
        <v>0</v>
      </c>
      <c r="L9" s="523">
        <v>0</v>
      </c>
      <c r="M9" s="523">
        <v>0</v>
      </c>
      <c r="N9" s="523">
        <v>15938</v>
      </c>
      <c r="O9" s="523">
        <f t="shared" si="0"/>
        <v>1254</v>
      </c>
      <c r="P9" s="524">
        <f t="shared" si="1"/>
        <v>17192</v>
      </c>
      <c r="Q9" s="520" t="s">
        <v>101</v>
      </c>
      <c r="R9" s="521"/>
      <c r="S9" s="522"/>
      <c r="T9" s="523">
        <v>10318</v>
      </c>
      <c r="U9" s="523">
        <v>2786</v>
      </c>
      <c r="V9" s="523">
        <v>4088</v>
      </c>
      <c r="W9" s="523">
        <v>1250</v>
      </c>
      <c r="X9" s="523">
        <v>0</v>
      </c>
      <c r="Y9" s="523">
        <v>0</v>
      </c>
      <c r="Z9" s="523">
        <v>0</v>
      </c>
      <c r="AA9" s="523">
        <v>0</v>
      </c>
      <c r="AB9" s="524">
        <f t="shared" si="2"/>
        <v>17192</v>
      </c>
      <c r="AC9" s="526">
        <v>0</v>
      </c>
      <c r="AD9" s="527">
        <v>0</v>
      </c>
    </row>
    <row r="10" spans="1:30" ht="18" customHeight="1">
      <c r="A10" s="520" t="s">
        <v>614</v>
      </c>
      <c r="B10" s="521" t="s">
        <v>483</v>
      </c>
      <c r="C10" s="522" t="s">
        <v>4</v>
      </c>
      <c r="D10" s="523">
        <v>7660</v>
      </c>
      <c r="E10" s="523">
        <v>5490</v>
      </c>
      <c r="F10" s="523">
        <v>3549</v>
      </c>
      <c r="G10" s="523">
        <v>0</v>
      </c>
      <c r="H10" s="523">
        <v>0</v>
      </c>
      <c r="I10" s="523">
        <v>0</v>
      </c>
      <c r="J10" s="523">
        <v>0</v>
      </c>
      <c r="K10" s="523">
        <v>0</v>
      </c>
      <c r="L10" s="523">
        <v>0</v>
      </c>
      <c r="M10" s="523">
        <v>0</v>
      </c>
      <c r="N10" s="523">
        <v>88255</v>
      </c>
      <c r="O10" s="523">
        <f t="shared" si="0"/>
        <v>16699</v>
      </c>
      <c r="P10" s="524">
        <f t="shared" si="1"/>
        <v>104954</v>
      </c>
      <c r="Q10" s="520" t="s">
        <v>614</v>
      </c>
      <c r="R10" s="521" t="s">
        <v>483</v>
      </c>
      <c r="S10" s="522" t="s">
        <v>4</v>
      </c>
      <c r="T10" s="523">
        <v>61088</v>
      </c>
      <c r="U10" s="523">
        <v>16024</v>
      </c>
      <c r="V10" s="523">
        <v>27842</v>
      </c>
      <c r="W10" s="523">
        <v>7190</v>
      </c>
      <c r="X10" s="523">
        <v>0</v>
      </c>
      <c r="Y10" s="523">
        <v>0</v>
      </c>
      <c r="Z10" s="523">
        <v>0</v>
      </c>
      <c r="AA10" s="523">
        <v>0</v>
      </c>
      <c r="AB10" s="524">
        <f t="shared" si="2"/>
        <v>104954</v>
      </c>
      <c r="AD10" s="525">
        <v>106454</v>
      </c>
    </row>
    <row r="11" spans="1:30" ht="18" customHeight="1">
      <c r="A11" s="520" t="s">
        <v>690</v>
      </c>
      <c r="B11" s="521" t="s">
        <v>483</v>
      </c>
      <c r="C11" s="522" t="s">
        <v>4</v>
      </c>
      <c r="D11" s="523">
        <v>16579</v>
      </c>
      <c r="E11" s="523">
        <v>3270</v>
      </c>
      <c r="F11" s="523">
        <v>5359</v>
      </c>
      <c r="G11" s="523">
        <v>0</v>
      </c>
      <c r="H11" s="523">
        <v>0</v>
      </c>
      <c r="I11" s="523">
        <v>0</v>
      </c>
      <c r="J11" s="523">
        <v>0</v>
      </c>
      <c r="K11" s="523">
        <v>0</v>
      </c>
      <c r="L11" s="523">
        <v>0</v>
      </c>
      <c r="M11" s="523">
        <v>0</v>
      </c>
      <c r="N11" s="523">
        <v>67404</v>
      </c>
      <c r="O11" s="523">
        <f t="shared" si="0"/>
        <v>25208</v>
      </c>
      <c r="P11" s="524">
        <f t="shared" si="1"/>
        <v>92612</v>
      </c>
      <c r="Q11" s="520" t="s">
        <v>690</v>
      </c>
      <c r="R11" s="521" t="s">
        <v>483</v>
      </c>
      <c r="S11" s="522" t="s">
        <v>4</v>
      </c>
      <c r="T11" s="523">
        <v>44524</v>
      </c>
      <c r="U11" s="523">
        <v>11849</v>
      </c>
      <c r="V11" s="523">
        <v>32539</v>
      </c>
      <c r="W11" s="523">
        <v>3731</v>
      </c>
      <c r="X11" s="523">
        <v>0</v>
      </c>
      <c r="Y11" s="523">
        <v>0</v>
      </c>
      <c r="Z11" s="523">
        <v>2000</v>
      </c>
      <c r="AA11" s="523">
        <v>1700</v>
      </c>
      <c r="AB11" s="524">
        <f t="shared" si="2"/>
        <v>92612</v>
      </c>
      <c r="AD11" s="525">
        <v>93282</v>
      </c>
    </row>
    <row r="12" spans="1:30" ht="18" customHeight="1">
      <c r="A12" s="520" t="s">
        <v>691</v>
      </c>
      <c r="B12" s="521" t="s">
        <v>483</v>
      </c>
      <c r="C12" s="522" t="s">
        <v>4</v>
      </c>
      <c r="D12" s="523">
        <v>289</v>
      </c>
      <c r="E12" s="523">
        <v>5137</v>
      </c>
      <c r="F12" s="523">
        <v>1765</v>
      </c>
      <c r="G12" s="523">
        <v>0</v>
      </c>
      <c r="H12" s="523">
        <v>0</v>
      </c>
      <c r="I12" s="523">
        <v>900</v>
      </c>
      <c r="J12" s="523">
        <v>0</v>
      </c>
      <c r="K12" s="523">
        <v>0</v>
      </c>
      <c r="L12" s="523">
        <v>0</v>
      </c>
      <c r="M12" s="523">
        <v>0</v>
      </c>
      <c r="N12" s="523">
        <v>71391</v>
      </c>
      <c r="O12" s="523">
        <f t="shared" si="0"/>
        <v>8091</v>
      </c>
      <c r="P12" s="524">
        <f t="shared" si="1"/>
        <v>79482</v>
      </c>
      <c r="Q12" s="520" t="s">
        <v>691</v>
      </c>
      <c r="R12" s="521" t="s">
        <v>483</v>
      </c>
      <c r="S12" s="522" t="s">
        <v>4</v>
      </c>
      <c r="T12" s="523">
        <v>49218</v>
      </c>
      <c r="U12" s="523">
        <v>13077</v>
      </c>
      <c r="V12" s="523">
        <v>13633</v>
      </c>
      <c r="W12" s="523">
        <v>6539</v>
      </c>
      <c r="X12" s="523">
        <v>0</v>
      </c>
      <c r="Y12" s="523">
        <v>0</v>
      </c>
      <c r="Z12" s="523">
        <v>900</v>
      </c>
      <c r="AA12" s="523">
        <v>2654</v>
      </c>
      <c r="AB12" s="524">
        <f t="shared" si="2"/>
        <v>79482</v>
      </c>
      <c r="AD12" s="525">
        <v>82132</v>
      </c>
    </row>
    <row r="13" spans="1:30" ht="18" customHeight="1">
      <c r="A13" s="520" t="s">
        <v>102</v>
      </c>
      <c r="B13" s="521" t="s">
        <v>483</v>
      </c>
      <c r="C13" s="522" t="s">
        <v>4</v>
      </c>
      <c r="D13" s="523">
        <v>163</v>
      </c>
      <c r="E13" s="523">
        <v>1340</v>
      </c>
      <c r="F13" s="523">
        <v>406</v>
      </c>
      <c r="G13" s="523">
        <v>0</v>
      </c>
      <c r="H13" s="523">
        <v>0</v>
      </c>
      <c r="I13" s="523">
        <v>0</v>
      </c>
      <c r="J13" s="523">
        <v>0</v>
      </c>
      <c r="K13" s="523">
        <v>0</v>
      </c>
      <c r="L13" s="523">
        <v>0</v>
      </c>
      <c r="M13" s="523">
        <v>0</v>
      </c>
      <c r="N13" s="523">
        <v>29010</v>
      </c>
      <c r="O13" s="523">
        <f t="shared" si="0"/>
        <v>1909</v>
      </c>
      <c r="P13" s="524">
        <f t="shared" si="1"/>
        <v>30919</v>
      </c>
      <c r="Q13" s="520" t="s">
        <v>102</v>
      </c>
      <c r="R13" s="521" t="s">
        <v>483</v>
      </c>
      <c r="S13" s="522" t="s">
        <v>4</v>
      </c>
      <c r="T13" s="523">
        <v>18672</v>
      </c>
      <c r="U13" s="523">
        <v>4952</v>
      </c>
      <c r="V13" s="523">
        <v>7295</v>
      </c>
      <c r="W13" s="523">
        <v>3152</v>
      </c>
      <c r="X13" s="523">
        <v>0</v>
      </c>
      <c r="Y13" s="523">
        <v>0</v>
      </c>
      <c r="Z13" s="523">
        <v>0</v>
      </c>
      <c r="AA13" s="523">
        <v>0</v>
      </c>
      <c r="AB13" s="524">
        <f t="shared" si="2"/>
        <v>30919</v>
      </c>
      <c r="AD13" s="525">
        <v>31719</v>
      </c>
    </row>
    <row r="14" spans="1:30" ht="18" customHeight="1">
      <c r="A14" s="520" t="s">
        <v>163</v>
      </c>
      <c r="B14" s="521" t="s">
        <v>483</v>
      </c>
      <c r="C14" s="522" t="s">
        <v>4</v>
      </c>
      <c r="D14" s="523">
        <v>11553</v>
      </c>
      <c r="E14" s="523">
        <v>11112</v>
      </c>
      <c r="F14" s="523">
        <v>4430</v>
      </c>
      <c r="G14" s="523">
        <v>0</v>
      </c>
      <c r="H14" s="523">
        <v>0</v>
      </c>
      <c r="I14" s="523">
        <v>0</v>
      </c>
      <c r="J14" s="523">
        <v>0</v>
      </c>
      <c r="K14" s="523">
        <v>0</v>
      </c>
      <c r="L14" s="523">
        <v>0</v>
      </c>
      <c r="M14" s="523">
        <v>0</v>
      </c>
      <c r="N14" s="523">
        <v>85285</v>
      </c>
      <c r="O14" s="523">
        <f t="shared" si="0"/>
        <v>27095</v>
      </c>
      <c r="P14" s="524">
        <f t="shared" si="1"/>
        <v>112380</v>
      </c>
      <c r="Q14" s="520" t="s">
        <v>163</v>
      </c>
      <c r="R14" s="521" t="s">
        <v>483</v>
      </c>
      <c r="S14" s="522" t="s">
        <v>4</v>
      </c>
      <c r="T14" s="523">
        <v>56910</v>
      </c>
      <c r="U14" s="523">
        <v>14642</v>
      </c>
      <c r="V14" s="523">
        <v>32695</v>
      </c>
      <c r="W14" s="523">
        <v>5404</v>
      </c>
      <c r="X14" s="523">
        <v>0</v>
      </c>
      <c r="Y14" s="523">
        <v>0</v>
      </c>
      <c r="Z14" s="523">
        <v>1293</v>
      </c>
      <c r="AA14" s="523">
        <v>6840</v>
      </c>
      <c r="AB14" s="524">
        <f t="shared" si="2"/>
        <v>112380</v>
      </c>
      <c r="AD14" s="525">
        <v>114127</v>
      </c>
    </row>
    <row r="15" spans="1:30" ht="18" customHeight="1">
      <c r="A15" s="520" t="s">
        <v>615</v>
      </c>
      <c r="B15" s="521" t="s">
        <v>483</v>
      </c>
      <c r="C15" s="522" t="s">
        <v>4</v>
      </c>
      <c r="D15" s="523">
        <v>3400</v>
      </c>
      <c r="E15" s="523">
        <v>15542</v>
      </c>
      <c r="F15" s="523">
        <v>5114</v>
      </c>
      <c r="G15" s="523">
        <v>0</v>
      </c>
      <c r="H15" s="523">
        <v>0</v>
      </c>
      <c r="I15" s="523">
        <v>0</v>
      </c>
      <c r="J15" s="523">
        <v>0</v>
      </c>
      <c r="K15" s="523">
        <v>0</v>
      </c>
      <c r="L15" s="523">
        <v>0</v>
      </c>
      <c r="M15" s="523">
        <v>0</v>
      </c>
      <c r="N15" s="523">
        <v>70588</v>
      </c>
      <c r="O15" s="523">
        <f t="shared" si="0"/>
        <v>24056</v>
      </c>
      <c r="P15" s="524">
        <f t="shared" si="1"/>
        <v>94644</v>
      </c>
      <c r="Q15" s="520" t="s">
        <v>615</v>
      </c>
      <c r="R15" s="521" t="s">
        <v>483</v>
      </c>
      <c r="S15" s="522" t="s">
        <v>4</v>
      </c>
      <c r="T15" s="523">
        <v>0</v>
      </c>
      <c r="U15" s="523">
        <v>0</v>
      </c>
      <c r="V15" s="523">
        <v>91944</v>
      </c>
      <c r="W15" s="523">
        <v>50705</v>
      </c>
      <c r="X15" s="523">
        <v>0</v>
      </c>
      <c r="Y15" s="523">
        <v>0</v>
      </c>
      <c r="Z15" s="523">
        <v>0</v>
      </c>
      <c r="AA15" s="523">
        <v>2700</v>
      </c>
      <c r="AB15" s="524">
        <f t="shared" si="2"/>
        <v>94644</v>
      </c>
      <c r="AD15" s="525">
        <v>123470</v>
      </c>
    </row>
    <row r="16" spans="1:30" ht="18" customHeight="1">
      <c r="A16" s="520" t="s">
        <v>616</v>
      </c>
      <c r="B16" s="521" t="s">
        <v>483</v>
      </c>
      <c r="C16" s="522" t="s">
        <v>4</v>
      </c>
      <c r="D16" s="523">
        <v>0</v>
      </c>
      <c r="E16" s="523">
        <v>0</v>
      </c>
      <c r="F16" s="523">
        <v>0</v>
      </c>
      <c r="G16" s="523">
        <v>0</v>
      </c>
      <c r="H16" s="523">
        <v>0</v>
      </c>
      <c r="I16" s="523">
        <v>0</v>
      </c>
      <c r="J16" s="523">
        <v>0</v>
      </c>
      <c r="K16" s="523">
        <v>0</v>
      </c>
      <c r="L16" s="523">
        <v>0</v>
      </c>
      <c r="M16" s="523">
        <v>0</v>
      </c>
      <c r="N16" s="523">
        <v>1819</v>
      </c>
      <c r="O16" s="523">
        <f t="shared" si="0"/>
        <v>0</v>
      </c>
      <c r="P16" s="524">
        <f t="shared" si="1"/>
        <v>1819</v>
      </c>
      <c r="Q16" s="520" t="s">
        <v>616</v>
      </c>
      <c r="R16" s="521" t="s">
        <v>483</v>
      </c>
      <c r="S16" s="522" t="s">
        <v>4</v>
      </c>
      <c r="T16" s="523">
        <v>0</v>
      </c>
      <c r="U16" s="523">
        <v>0</v>
      </c>
      <c r="V16" s="523">
        <v>1819</v>
      </c>
      <c r="W16" s="523">
        <v>0</v>
      </c>
      <c r="X16" s="523">
        <v>0</v>
      </c>
      <c r="Y16" s="523">
        <v>0</v>
      </c>
      <c r="Z16" s="523">
        <v>0</v>
      </c>
      <c r="AA16" s="523">
        <v>0</v>
      </c>
      <c r="AB16" s="524">
        <f t="shared" si="2"/>
        <v>1819</v>
      </c>
      <c r="AD16" s="525">
        <v>1819</v>
      </c>
    </row>
    <row r="17" spans="1:30" ht="18" customHeight="1">
      <c r="A17" s="520" t="s">
        <v>617</v>
      </c>
      <c r="B17" s="521" t="s">
        <v>483</v>
      </c>
      <c r="C17" s="522" t="s">
        <v>4</v>
      </c>
      <c r="D17" s="523">
        <v>120</v>
      </c>
      <c r="E17" s="523">
        <v>9552</v>
      </c>
      <c r="F17" s="523">
        <v>2558</v>
      </c>
      <c r="G17" s="523">
        <v>0</v>
      </c>
      <c r="H17" s="523">
        <v>0</v>
      </c>
      <c r="I17" s="523">
        <v>0</v>
      </c>
      <c r="J17" s="523">
        <v>0</v>
      </c>
      <c r="K17" s="523">
        <v>0</v>
      </c>
      <c r="L17" s="523">
        <v>0</v>
      </c>
      <c r="M17" s="523">
        <v>0</v>
      </c>
      <c r="N17" s="523">
        <v>27129</v>
      </c>
      <c r="O17" s="523">
        <f t="shared" si="0"/>
        <v>12230</v>
      </c>
      <c r="P17" s="524">
        <f t="shared" si="1"/>
        <v>39359</v>
      </c>
      <c r="Q17" s="520" t="s">
        <v>617</v>
      </c>
      <c r="R17" s="521" t="s">
        <v>483</v>
      </c>
      <c r="S17" s="522" t="s">
        <v>4</v>
      </c>
      <c r="T17" s="523">
        <v>0</v>
      </c>
      <c r="U17" s="523">
        <v>0</v>
      </c>
      <c r="V17" s="523">
        <v>36289</v>
      </c>
      <c r="W17" s="523">
        <v>24890</v>
      </c>
      <c r="X17" s="523">
        <v>0</v>
      </c>
      <c r="Y17" s="523">
        <v>0</v>
      </c>
      <c r="Z17" s="523">
        <v>0</v>
      </c>
      <c r="AA17" s="523">
        <v>3070</v>
      </c>
      <c r="AB17" s="524">
        <f t="shared" si="2"/>
        <v>39359</v>
      </c>
      <c r="AD17" s="525">
        <v>38703</v>
      </c>
    </row>
    <row r="18" spans="1:30" ht="18" customHeight="1">
      <c r="A18" s="528" t="s">
        <v>618</v>
      </c>
      <c r="B18" s="521"/>
      <c r="C18" s="529" t="s">
        <v>4</v>
      </c>
      <c r="D18" s="530">
        <f>SUM(D15:D17)</f>
        <v>3520</v>
      </c>
      <c r="E18" s="530">
        <f aca="true" t="shared" si="3" ref="E18:O18">SUM(E15:E17)</f>
        <v>25094</v>
      </c>
      <c r="F18" s="530">
        <f t="shared" si="3"/>
        <v>7672</v>
      </c>
      <c r="G18" s="530">
        <f t="shared" si="3"/>
        <v>0</v>
      </c>
      <c r="H18" s="530">
        <f t="shared" si="3"/>
        <v>0</v>
      </c>
      <c r="I18" s="530">
        <f t="shared" si="3"/>
        <v>0</v>
      </c>
      <c r="J18" s="530">
        <f t="shared" si="3"/>
        <v>0</v>
      </c>
      <c r="K18" s="530">
        <f t="shared" si="3"/>
        <v>0</v>
      </c>
      <c r="L18" s="530">
        <f t="shared" si="3"/>
        <v>0</v>
      </c>
      <c r="M18" s="530">
        <f t="shared" si="3"/>
        <v>0</v>
      </c>
      <c r="N18" s="530">
        <f t="shared" si="3"/>
        <v>99536</v>
      </c>
      <c r="O18" s="530">
        <f t="shared" si="3"/>
        <v>36286</v>
      </c>
      <c r="P18" s="524">
        <f t="shared" si="1"/>
        <v>135822</v>
      </c>
      <c r="Q18" s="528" t="s">
        <v>618</v>
      </c>
      <c r="R18" s="521" t="s">
        <v>483</v>
      </c>
      <c r="S18" s="529" t="s">
        <v>4</v>
      </c>
      <c r="T18" s="530">
        <f>SUM(T15:T17)</f>
        <v>0</v>
      </c>
      <c r="U18" s="530">
        <f aca="true" t="shared" si="4" ref="U18:AA18">SUM(U15:U17)</f>
        <v>0</v>
      </c>
      <c r="V18" s="530">
        <f t="shared" si="4"/>
        <v>130052</v>
      </c>
      <c r="W18" s="530">
        <f t="shared" si="4"/>
        <v>75595</v>
      </c>
      <c r="X18" s="530">
        <f t="shared" si="4"/>
        <v>0</v>
      </c>
      <c r="Y18" s="530">
        <f t="shared" si="4"/>
        <v>0</v>
      </c>
      <c r="Z18" s="530">
        <f t="shared" si="4"/>
        <v>0</v>
      </c>
      <c r="AA18" s="530">
        <f t="shared" si="4"/>
        <v>5770</v>
      </c>
      <c r="AB18" s="524">
        <f t="shared" si="2"/>
        <v>135822</v>
      </c>
      <c r="AC18" s="515">
        <v>0</v>
      </c>
      <c r="AD18" s="525"/>
    </row>
    <row r="19" spans="1:30" ht="18" customHeight="1">
      <c r="A19" s="520" t="s">
        <v>619</v>
      </c>
      <c r="B19" s="521" t="s">
        <v>483</v>
      </c>
      <c r="C19" s="522" t="s">
        <v>4</v>
      </c>
      <c r="D19" s="523">
        <v>7645</v>
      </c>
      <c r="E19" s="523">
        <v>18039</v>
      </c>
      <c r="F19" s="523">
        <v>5902</v>
      </c>
      <c r="G19" s="523">
        <v>0</v>
      </c>
      <c r="H19" s="523">
        <v>0</v>
      </c>
      <c r="I19" s="523">
        <v>0</v>
      </c>
      <c r="J19" s="523">
        <v>0</v>
      </c>
      <c r="K19" s="523">
        <v>0</v>
      </c>
      <c r="L19" s="523">
        <v>0</v>
      </c>
      <c r="M19" s="523">
        <v>0</v>
      </c>
      <c r="N19" s="523">
        <v>98089</v>
      </c>
      <c r="O19" s="523">
        <f t="shared" si="0"/>
        <v>31586</v>
      </c>
      <c r="P19" s="524">
        <f t="shared" si="1"/>
        <v>129675</v>
      </c>
      <c r="Q19" s="520" t="s">
        <v>619</v>
      </c>
      <c r="R19" s="521" t="s">
        <v>483</v>
      </c>
      <c r="S19" s="522" t="s">
        <v>4</v>
      </c>
      <c r="T19" s="523">
        <v>0</v>
      </c>
      <c r="U19" s="523">
        <v>0</v>
      </c>
      <c r="V19" s="523">
        <v>128675</v>
      </c>
      <c r="W19" s="523">
        <v>47076</v>
      </c>
      <c r="X19" s="523">
        <v>0</v>
      </c>
      <c r="Y19" s="523">
        <v>0</v>
      </c>
      <c r="Z19" s="523">
        <v>0</v>
      </c>
      <c r="AA19" s="523">
        <v>1000</v>
      </c>
      <c r="AB19" s="524">
        <f t="shared" si="2"/>
        <v>129675</v>
      </c>
      <c r="AD19" s="525">
        <v>123698</v>
      </c>
    </row>
    <row r="20" spans="1:30" ht="30" customHeight="1">
      <c r="A20" s="520" t="s">
        <v>620</v>
      </c>
      <c r="B20" s="521" t="s">
        <v>483</v>
      </c>
      <c r="C20" s="522" t="s">
        <v>4</v>
      </c>
      <c r="D20" s="523">
        <v>400</v>
      </c>
      <c r="E20" s="523">
        <v>8093</v>
      </c>
      <c r="F20" s="523">
        <v>2231</v>
      </c>
      <c r="G20" s="523">
        <v>0</v>
      </c>
      <c r="H20" s="523">
        <v>0</v>
      </c>
      <c r="I20" s="523">
        <v>0</v>
      </c>
      <c r="J20" s="523">
        <v>0</v>
      </c>
      <c r="K20" s="523">
        <v>0</v>
      </c>
      <c r="L20" s="523">
        <v>0</v>
      </c>
      <c r="M20" s="523">
        <v>0</v>
      </c>
      <c r="N20" s="523">
        <v>31688</v>
      </c>
      <c r="O20" s="523">
        <f t="shared" si="0"/>
        <v>10724</v>
      </c>
      <c r="P20" s="524">
        <f t="shared" si="1"/>
        <v>42412</v>
      </c>
      <c r="Q20" s="520" t="s">
        <v>620</v>
      </c>
      <c r="R20" s="521" t="s">
        <v>483</v>
      </c>
      <c r="S20" s="522" t="s">
        <v>4</v>
      </c>
      <c r="T20" s="523">
        <v>0</v>
      </c>
      <c r="U20" s="523">
        <v>0</v>
      </c>
      <c r="V20" s="523">
        <v>41412</v>
      </c>
      <c r="W20" s="523">
        <v>22304</v>
      </c>
      <c r="X20" s="523">
        <v>0</v>
      </c>
      <c r="Y20" s="523">
        <v>0</v>
      </c>
      <c r="Z20" s="523">
        <v>0</v>
      </c>
      <c r="AA20" s="523">
        <v>1000</v>
      </c>
      <c r="AB20" s="524">
        <f t="shared" si="2"/>
        <v>42412</v>
      </c>
      <c r="AD20" s="525">
        <v>39004</v>
      </c>
    </row>
    <row r="21" spans="1:30" s="531" customFormat="1" ht="18" customHeight="1">
      <c r="A21" s="528" t="s">
        <v>621</v>
      </c>
      <c r="B21" s="521"/>
      <c r="C21" s="529" t="s">
        <v>4</v>
      </c>
      <c r="D21" s="530">
        <f>SUM(D19:D20)</f>
        <v>8045</v>
      </c>
      <c r="E21" s="530">
        <f aca="true" t="shared" si="5" ref="E21:O21">SUM(E19:E20)</f>
        <v>26132</v>
      </c>
      <c r="F21" s="530">
        <f t="shared" si="5"/>
        <v>8133</v>
      </c>
      <c r="G21" s="530">
        <f t="shared" si="5"/>
        <v>0</v>
      </c>
      <c r="H21" s="530">
        <f t="shared" si="5"/>
        <v>0</v>
      </c>
      <c r="I21" s="530">
        <f t="shared" si="5"/>
        <v>0</v>
      </c>
      <c r="J21" s="530">
        <f t="shared" si="5"/>
        <v>0</v>
      </c>
      <c r="K21" s="530">
        <f t="shared" si="5"/>
        <v>0</v>
      </c>
      <c r="L21" s="530">
        <f t="shared" si="5"/>
        <v>0</v>
      </c>
      <c r="M21" s="530">
        <f t="shared" si="5"/>
        <v>0</v>
      </c>
      <c r="N21" s="530">
        <f t="shared" si="5"/>
        <v>129777</v>
      </c>
      <c r="O21" s="530">
        <f t="shared" si="5"/>
        <v>42310</v>
      </c>
      <c r="P21" s="524">
        <f t="shared" si="1"/>
        <v>172087</v>
      </c>
      <c r="Q21" s="528" t="s">
        <v>621</v>
      </c>
      <c r="R21" s="521" t="s">
        <v>483</v>
      </c>
      <c r="S21" s="529" t="s">
        <v>4</v>
      </c>
      <c r="T21" s="530">
        <f>SUM(T19:T20)</f>
        <v>0</v>
      </c>
      <c r="U21" s="530">
        <f aca="true" t="shared" si="6" ref="U21:AA21">SUM(U19:U20)</f>
        <v>0</v>
      </c>
      <c r="V21" s="530">
        <f t="shared" si="6"/>
        <v>170087</v>
      </c>
      <c r="W21" s="530">
        <f t="shared" si="6"/>
        <v>69380</v>
      </c>
      <c r="X21" s="530">
        <f t="shared" si="6"/>
        <v>0</v>
      </c>
      <c r="Y21" s="530">
        <f t="shared" si="6"/>
        <v>0</v>
      </c>
      <c r="Z21" s="530">
        <f t="shared" si="6"/>
        <v>0</v>
      </c>
      <c r="AA21" s="530">
        <f t="shared" si="6"/>
        <v>2000</v>
      </c>
      <c r="AB21" s="524">
        <f t="shared" si="2"/>
        <v>172087</v>
      </c>
      <c r="AD21" s="525">
        <v>162702</v>
      </c>
    </row>
    <row r="22" spans="1:30" ht="18" customHeight="1">
      <c r="A22" s="520" t="s">
        <v>622</v>
      </c>
      <c r="B22" s="521" t="s">
        <v>483</v>
      </c>
      <c r="C22" s="522" t="s">
        <v>4</v>
      </c>
      <c r="D22" s="523">
        <v>1116</v>
      </c>
      <c r="E22" s="523">
        <v>0</v>
      </c>
      <c r="F22" s="523">
        <v>0</v>
      </c>
      <c r="G22" s="523">
        <v>0</v>
      </c>
      <c r="H22" s="523">
        <v>0</v>
      </c>
      <c r="I22" s="523">
        <v>0</v>
      </c>
      <c r="J22" s="523">
        <v>0</v>
      </c>
      <c r="K22" s="523">
        <v>0</v>
      </c>
      <c r="L22" s="523">
        <v>0</v>
      </c>
      <c r="M22" s="523">
        <v>0</v>
      </c>
      <c r="N22" s="523">
        <v>4182</v>
      </c>
      <c r="O22" s="523">
        <f t="shared" si="0"/>
        <v>1116</v>
      </c>
      <c r="P22" s="524">
        <f t="shared" si="1"/>
        <v>5298</v>
      </c>
      <c r="Q22" s="520" t="s">
        <v>622</v>
      </c>
      <c r="R22" s="521" t="s">
        <v>483</v>
      </c>
      <c r="S22" s="522" t="s">
        <v>4</v>
      </c>
      <c r="T22" s="523">
        <v>0</v>
      </c>
      <c r="U22" s="523">
        <v>0</v>
      </c>
      <c r="V22" s="523">
        <v>3598</v>
      </c>
      <c r="W22" s="523">
        <v>0</v>
      </c>
      <c r="X22" s="523">
        <v>0</v>
      </c>
      <c r="Y22" s="523">
        <v>0</v>
      </c>
      <c r="Z22" s="523">
        <v>1000</v>
      </c>
      <c r="AA22" s="523">
        <v>700</v>
      </c>
      <c r="AB22" s="524">
        <f t="shared" si="2"/>
        <v>5298</v>
      </c>
      <c r="AD22" s="525">
        <v>15348</v>
      </c>
    </row>
    <row r="23" spans="1:30" ht="18" customHeight="1">
      <c r="A23" s="520" t="s">
        <v>623</v>
      </c>
      <c r="B23" s="521" t="s">
        <v>483</v>
      </c>
      <c r="C23" s="522" t="s">
        <v>4</v>
      </c>
      <c r="D23" s="523">
        <v>0</v>
      </c>
      <c r="E23" s="523">
        <v>3377</v>
      </c>
      <c r="F23" s="523">
        <v>912</v>
      </c>
      <c r="G23" s="523">
        <v>0</v>
      </c>
      <c r="H23" s="523">
        <v>0</v>
      </c>
      <c r="I23" s="523">
        <v>0</v>
      </c>
      <c r="J23" s="523">
        <v>0</v>
      </c>
      <c r="K23" s="523">
        <v>0</v>
      </c>
      <c r="L23" s="523">
        <v>0</v>
      </c>
      <c r="M23" s="523">
        <v>0</v>
      </c>
      <c r="N23" s="523">
        <v>20441</v>
      </c>
      <c r="O23" s="523">
        <f t="shared" si="0"/>
        <v>4289</v>
      </c>
      <c r="P23" s="524">
        <f t="shared" si="1"/>
        <v>24730</v>
      </c>
      <c r="Q23" s="520" t="s">
        <v>623</v>
      </c>
      <c r="R23" s="521" t="s">
        <v>483</v>
      </c>
      <c r="S23" s="522" t="s">
        <v>4</v>
      </c>
      <c r="T23" s="523">
        <v>0</v>
      </c>
      <c r="U23" s="523">
        <v>0</v>
      </c>
      <c r="V23" s="523">
        <v>24730</v>
      </c>
      <c r="W23" s="523">
        <v>19473</v>
      </c>
      <c r="X23" s="523">
        <v>0</v>
      </c>
      <c r="Y23" s="523"/>
      <c r="Z23" s="523">
        <v>0</v>
      </c>
      <c r="AA23" s="523">
        <v>0</v>
      </c>
      <c r="AB23" s="524">
        <f t="shared" si="2"/>
        <v>24730</v>
      </c>
      <c r="AD23" s="525"/>
    </row>
    <row r="24" spans="1:30" ht="30" customHeight="1">
      <c r="A24" s="520" t="s">
        <v>624</v>
      </c>
      <c r="B24" s="521" t="s">
        <v>625</v>
      </c>
      <c r="C24" s="522"/>
      <c r="D24" s="523">
        <v>366</v>
      </c>
      <c r="E24" s="523">
        <v>0</v>
      </c>
      <c r="F24" s="523">
        <v>10018</v>
      </c>
      <c r="G24" s="523">
        <v>0</v>
      </c>
      <c r="H24" s="523">
        <v>0</v>
      </c>
      <c r="I24" s="523">
        <v>0</v>
      </c>
      <c r="J24" s="523">
        <v>0</v>
      </c>
      <c r="K24" s="523">
        <v>0</v>
      </c>
      <c r="L24" s="523">
        <v>0</v>
      </c>
      <c r="M24" s="523">
        <v>0</v>
      </c>
      <c r="N24" s="523">
        <v>28308</v>
      </c>
      <c r="O24" s="523">
        <v>10384</v>
      </c>
      <c r="P24" s="524">
        <f t="shared" si="1"/>
        <v>38692</v>
      </c>
      <c r="Q24" s="520" t="s">
        <v>624</v>
      </c>
      <c r="R24" s="521" t="s">
        <v>625</v>
      </c>
      <c r="S24" s="522"/>
      <c r="T24" s="523">
        <v>18984</v>
      </c>
      <c r="U24" s="523">
        <v>4996</v>
      </c>
      <c r="V24" s="523">
        <v>14712</v>
      </c>
      <c r="W24" s="523">
        <v>0</v>
      </c>
      <c r="X24" s="523">
        <v>0</v>
      </c>
      <c r="Y24" s="523">
        <v>0</v>
      </c>
      <c r="Z24" s="523">
        <v>0</v>
      </c>
      <c r="AA24" s="523">
        <v>0</v>
      </c>
      <c r="AB24" s="524">
        <f t="shared" si="2"/>
        <v>38692</v>
      </c>
      <c r="AD24" s="525"/>
    </row>
    <row r="25" spans="1:30" ht="18" customHeight="1">
      <c r="A25" s="528" t="s">
        <v>626</v>
      </c>
      <c r="B25" s="533"/>
      <c r="C25" s="529"/>
      <c r="D25" s="530">
        <f>SUM(D18+D21+D22+D23+D24)</f>
        <v>13047</v>
      </c>
      <c r="E25" s="530">
        <f aca="true" t="shared" si="7" ref="E25:O25">SUM(E18+E21+E22+E23+E24)</f>
        <v>54603</v>
      </c>
      <c r="F25" s="530">
        <f t="shared" si="7"/>
        <v>26735</v>
      </c>
      <c r="G25" s="530">
        <f t="shared" si="7"/>
        <v>0</v>
      </c>
      <c r="H25" s="530">
        <f t="shared" si="7"/>
        <v>0</v>
      </c>
      <c r="I25" s="530">
        <f t="shared" si="7"/>
        <v>0</v>
      </c>
      <c r="J25" s="530">
        <f t="shared" si="7"/>
        <v>0</v>
      </c>
      <c r="K25" s="530">
        <f t="shared" si="7"/>
        <v>0</v>
      </c>
      <c r="L25" s="530">
        <f t="shared" si="7"/>
        <v>0</v>
      </c>
      <c r="M25" s="530">
        <f t="shared" si="7"/>
        <v>0</v>
      </c>
      <c r="N25" s="530">
        <f t="shared" si="7"/>
        <v>282244</v>
      </c>
      <c r="O25" s="530">
        <f t="shared" si="7"/>
        <v>94385</v>
      </c>
      <c r="P25" s="524">
        <f t="shared" si="1"/>
        <v>376629</v>
      </c>
      <c r="Q25" s="528" t="s">
        <v>626</v>
      </c>
      <c r="R25" s="533"/>
      <c r="S25" s="529"/>
      <c r="T25" s="530">
        <f>SUM(T18+T21+T22+T23+T24)</f>
        <v>18984</v>
      </c>
      <c r="U25" s="530">
        <f aca="true" t="shared" si="8" ref="U25:AA25">SUM(U18+U21+U22+U23+U24)</f>
        <v>4996</v>
      </c>
      <c r="V25" s="530">
        <f t="shared" si="8"/>
        <v>343179</v>
      </c>
      <c r="W25" s="530">
        <f t="shared" si="8"/>
        <v>164448</v>
      </c>
      <c r="X25" s="530">
        <f t="shared" si="8"/>
        <v>0</v>
      </c>
      <c r="Y25" s="530">
        <f t="shared" si="8"/>
        <v>0</v>
      </c>
      <c r="Z25" s="530">
        <f t="shared" si="8"/>
        <v>1000</v>
      </c>
      <c r="AA25" s="530">
        <f t="shared" si="8"/>
        <v>8470</v>
      </c>
      <c r="AB25" s="524">
        <f t="shared" si="2"/>
        <v>376629</v>
      </c>
      <c r="AD25" s="525"/>
    </row>
    <row r="26" spans="1:30" ht="18" customHeight="1">
      <c r="A26" s="520" t="s">
        <v>643</v>
      </c>
      <c r="B26" s="521" t="s">
        <v>483</v>
      </c>
      <c r="C26" s="522" t="s">
        <v>4</v>
      </c>
      <c r="D26" s="523">
        <v>1230</v>
      </c>
      <c r="E26" s="523">
        <v>0</v>
      </c>
      <c r="F26" s="523">
        <v>332</v>
      </c>
      <c r="G26" s="523">
        <v>0</v>
      </c>
      <c r="H26" s="523">
        <v>0</v>
      </c>
      <c r="I26" s="523">
        <v>0</v>
      </c>
      <c r="J26" s="523">
        <v>0</v>
      </c>
      <c r="K26" s="523">
        <v>0</v>
      </c>
      <c r="L26" s="523">
        <v>0</v>
      </c>
      <c r="M26" s="523">
        <v>0</v>
      </c>
      <c r="N26" s="523">
        <v>40271</v>
      </c>
      <c r="O26" s="523">
        <f t="shared" si="0"/>
        <v>1562</v>
      </c>
      <c r="P26" s="524">
        <f t="shared" si="1"/>
        <v>41833</v>
      </c>
      <c r="Q26" s="520" t="s">
        <v>643</v>
      </c>
      <c r="R26" s="521" t="s">
        <v>483</v>
      </c>
      <c r="S26" s="522" t="s">
        <v>4</v>
      </c>
      <c r="T26" s="523">
        <v>20534</v>
      </c>
      <c r="U26" s="523">
        <v>5287</v>
      </c>
      <c r="V26" s="523">
        <v>16012</v>
      </c>
      <c r="W26" s="523">
        <v>0</v>
      </c>
      <c r="X26" s="523">
        <v>0</v>
      </c>
      <c r="Y26" s="523">
        <v>0</v>
      </c>
      <c r="Z26" s="523">
        <v>0</v>
      </c>
      <c r="AA26" s="523">
        <v>0</v>
      </c>
      <c r="AB26" s="524">
        <f t="shared" si="2"/>
        <v>41833</v>
      </c>
      <c r="AD26" s="525">
        <v>42290</v>
      </c>
    </row>
    <row r="27" spans="1:30" s="531" customFormat="1" ht="30" customHeight="1">
      <c r="A27" s="528" t="s">
        <v>644</v>
      </c>
      <c r="B27" s="533" t="s">
        <v>483</v>
      </c>
      <c r="C27" s="529" t="s">
        <v>4</v>
      </c>
      <c r="D27" s="530">
        <v>0</v>
      </c>
      <c r="E27" s="530">
        <v>0</v>
      </c>
      <c r="F27" s="530">
        <v>0</v>
      </c>
      <c r="G27" s="530"/>
      <c r="H27" s="530">
        <v>110310</v>
      </c>
      <c r="I27" s="530">
        <v>0</v>
      </c>
      <c r="J27" s="530">
        <v>0</v>
      </c>
      <c r="K27" s="530">
        <v>0</v>
      </c>
      <c r="L27" s="530">
        <v>0</v>
      </c>
      <c r="M27" s="530">
        <v>0</v>
      </c>
      <c r="N27" s="530">
        <v>18858</v>
      </c>
      <c r="O27" s="530">
        <f t="shared" si="0"/>
        <v>110310</v>
      </c>
      <c r="P27" s="524">
        <f t="shared" si="1"/>
        <v>129168</v>
      </c>
      <c r="Q27" s="528" t="s">
        <v>644</v>
      </c>
      <c r="R27" s="533" t="s">
        <v>483</v>
      </c>
      <c r="S27" s="529" t="s">
        <v>4</v>
      </c>
      <c r="T27" s="530">
        <v>65135</v>
      </c>
      <c r="U27" s="530">
        <v>17419</v>
      </c>
      <c r="V27" s="530">
        <v>40494</v>
      </c>
      <c r="W27" s="530">
        <v>0</v>
      </c>
      <c r="X27" s="530">
        <v>0</v>
      </c>
      <c r="Y27" s="530">
        <v>0</v>
      </c>
      <c r="Z27" s="530">
        <v>6120</v>
      </c>
      <c r="AA27" s="530">
        <v>0</v>
      </c>
      <c r="AB27" s="524">
        <f t="shared" si="2"/>
        <v>129168</v>
      </c>
      <c r="AD27" s="532">
        <v>130285</v>
      </c>
    </row>
    <row r="28" spans="1:30" s="531" customFormat="1" ht="30" customHeight="1">
      <c r="A28" s="528" t="s">
        <v>645</v>
      </c>
      <c r="B28" s="533" t="s">
        <v>15</v>
      </c>
      <c r="C28" s="529" t="s">
        <v>4</v>
      </c>
      <c r="D28" s="530">
        <f>SUM(D5+D8+D9+D10+D11+D12+D13+D14+D25+D26+D27)</f>
        <v>53055</v>
      </c>
      <c r="E28" s="530">
        <f>SUM(E5+E8+E9+E10+E11+E12+E13+E14+E25+E26+E27)</f>
        <v>92312</v>
      </c>
      <c r="F28" s="530">
        <f aca="true" t="shared" si="9" ref="F28:M28">SUM(F5+F8+F9+F10+F11+F12+F13+F14+F25+F26+F27)</f>
        <v>46628</v>
      </c>
      <c r="G28" s="530">
        <f t="shared" si="9"/>
        <v>0</v>
      </c>
      <c r="H28" s="530">
        <f t="shared" si="9"/>
        <v>110310</v>
      </c>
      <c r="I28" s="530">
        <f t="shared" si="9"/>
        <v>900</v>
      </c>
      <c r="J28" s="530">
        <f t="shared" si="9"/>
        <v>0</v>
      </c>
      <c r="K28" s="530">
        <f t="shared" si="9"/>
        <v>0</v>
      </c>
      <c r="L28" s="530">
        <f t="shared" si="9"/>
        <v>0</v>
      </c>
      <c r="M28" s="530">
        <f t="shared" si="9"/>
        <v>0</v>
      </c>
      <c r="N28" s="530">
        <f>SUM(N5+N8+N9+N10+N11+N12+N13+N14+N25+N26+N27)</f>
        <v>852082</v>
      </c>
      <c r="O28" s="530">
        <f t="shared" si="0"/>
        <v>303205</v>
      </c>
      <c r="P28" s="524">
        <f t="shared" si="1"/>
        <v>1155287</v>
      </c>
      <c r="Q28" s="528" t="s">
        <v>645</v>
      </c>
      <c r="R28" s="533" t="s">
        <v>15</v>
      </c>
      <c r="S28" s="529" t="s">
        <v>4</v>
      </c>
      <c r="T28" s="530">
        <f>SUM(T5+T8+T9+T10+T11+T12+T13+T14+T18+T21+T22+T23+T24+T26+T27)</f>
        <v>453611</v>
      </c>
      <c r="U28" s="530">
        <f aca="true" t="shared" si="10" ref="U28:AA28">SUM(U5+U8+U9+U10+U11+U12+U13+U14+U18+U21+U22+U23+U24+U26+U27)</f>
        <v>120024</v>
      </c>
      <c r="V28" s="530">
        <f t="shared" si="10"/>
        <v>549085</v>
      </c>
      <c r="W28" s="530">
        <f t="shared" si="10"/>
        <v>205026</v>
      </c>
      <c r="X28" s="530">
        <f t="shared" si="10"/>
        <v>0</v>
      </c>
      <c r="Y28" s="530">
        <f t="shared" si="10"/>
        <v>0</v>
      </c>
      <c r="Z28" s="530">
        <f t="shared" si="10"/>
        <v>12903</v>
      </c>
      <c r="AA28" s="530">
        <f t="shared" si="10"/>
        <v>19664</v>
      </c>
      <c r="AB28" s="524">
        <f t="shared" si="2"/>
        <v>1155287</v>
      </c>
      <c r="AD28" s="525">
        <v>1223759</v>
      </c>
    </row>
    <row r="29" spans="1:30" ht="30" customHeight="1" hidden="1">
      <c r="A29" s="534" t="s">
        <v>646</v>
      </c>
      <c r="B29" s="535"/>
      <c r="C29" s="529">
        <v>0</v>
      </c>
      <c r="D29" s="523">
        <v>111711</v>
      </c>
      <c r="E29" s="536"/>
      <c r="F29" s="536">
        <v>32796</v>
      </c>
      <c r="G29" s="536">
        <v>2300</v>
      </c>
      <c r="H29" s="523">
        <v>46595</v>
      </c>
      <c r="I29" s="523">
        <v>0</v>
      </c>
      <c r="J29" s="536"/>
      <c r="K29" s="536">
        <v>750</v>
      </c>
      <c r="L29" s="536"/>
      <c r="M29" s="536"/>
      <c r="N29" s="603"/>
      <c r="O29" s="530">
        <f t="shared" si="0"/>
        <v>194152</v>
      </c>
      <c r="P29" s="524">
        <f t="shared" si="1"/>
        <v>194152</v>
      </c>
      <c r="Q29" s="534" t="s">
        <v>646</v>
      </c>
      <c r="R29" s="535"/>
      <c r="S29" s="529">
        <v>0</v>
      </c>
      <c r="T29" s="537">
        <v>861570</v>
      </c>
      <c r="U29" s="537">
        <v>229288</v>
      </c>
      <c r="V29" s="537">
        <v>447550</v>
      </c>
      <c r="W29" s="537">
        <v>158798</v>
      </c>
      <c r="X29" s="537">
        <v>9420</v>
      </c>
      <c r="Y29" s="537">
        <v>0</v>
      </c>
      <c r="Z29" s="537">
        <v>6719</v>
      </c>
      <c r="AA29" s="537">
        <v>0</v>
      </c>
      <c r="AB29" s="524">
        <f t="shared" si="2"/>
        <v>1554547</v>
      </c>
      <c r="AD29" s="525"/>
    </row>
    <row r="30" spans="1:30" s="531" customFormat="1" ht="30" customHeight="1" hidden="1">
      <c r="A30" s="538" t="s">
        <v>647</v>
      </c>
      <c r="B30" s="539"/>
      <c r="C30" s="529" t="e">
        <v>#REF!</v>
      </c>
      <c r="D30" s="523">
        <v>-58204</v>
      </c>
      <c r="E30" s="540">
        <v>90312</v>
      </c>
      <c r="F30" s="540">
        <v>11954</v>
      </c>
      <c r="G30" s="540">
        <v>3700</v>
      </c>
      <c r="H30" s="523">
        <v>57715</v>
      </c>
      <c r="I30" s="523">
        <v>900</v>
      </c>
      <c r="J30" s="540">
        <v>0</v>
      </c>
      <c r="K30" s="540">
        <v>-750</v>
      </c>
      <c r="L30" s="540">
        <v>0</v>
      </c>
      <c r="M30" s="540">
        <v>0</v>
      </c>
      <c r="N30" s="540"/>
      <c r="O30" s="530">
        <f t="shared" si="0"/>
        <v>105627</v>
      </c>
      <c r="P30" s="524">
        <f t="shared" si="1"/>
        <v>105627</v>
      </c>
      <c r="Q30" s="538" t="s">
        <v>647</v>
      </c>
      <c r="R30" s="539"/>
      <c r="S30" s="529" t="e">
        <v>#REF!</v>
      </c>
      <c r="T30" s="540">
        <v>-395765</v>
      </c>
      <c r="U30" s="540">
        <v>-106363</v>
      </c>
      <c r="V30" s="540">
        <v>88472</v>
      </c>
      <c r="W30" s="540">
        <v>23256</v>
      </c>
      <c r="X30" s="540">
        <v>-9420</v>
      </c>
      <c r="Y30" s="540">
        <v>0</v>
      </c>
      <c r="Z30" s="540">
        <v>14864</v>
      </c>
      <c r="AA30" s="540">
        <v>77424</v>
      </c>
      <c r="AB30" s="524">
        <f t="shared" si="2"/>
        <v>-330788</v>
      </c>
      <c r="AC30" s="532">
        <v>0</v>
      </c>
      <c r="AD30" s="532">
        <v>1223759</v>
      </c>
    </row>
    <row r="31" spans="1:30" ht="30" customHeight="1" hidden="1">
      <c r="A31" s="534" t="s">
        <v>648</v>
      </c>
      <c r="B31" s="535"/>
      <c r="C31" s="529" t="e">
        <v>#REF!</v>
      </c>
      <c r="D31" s="523">
        <v>0</v>
      </c>
      <c r="E31" s="536"/>
      <c r="F31" s="536"/>
      <c r="G31" s="536"/>
      <c r="H31" s="523">
        <v>0</v>
      </c>
      <c r="I31" s="523">
        <v>0</v>
      </c>
      <c r="J31" s="536"/>
      <c r="K31" s="536"/>
      <c r="L31" s="536"/>
      <c r="M31" s="536"/>
      <c r="N31" s="603"/>
      <c r="O31" s="530">
        <f t="shared" si="0"/>
        <v>0</v>
      </c>
      <c r="P31" s="524">
        <f t="shared" si="1"/>
        <v>0</v>
      </c>
      <c r="Q31" s="534" t="s">
        <v>648</v>
      </c>
      <c r="R31" s="535"/>
      <c r="S31" s="529" t="e">
        <v>#REF!</v>
      </c>
      <c r="T31" s="537">
        <v>600</v>
      </c>
      <c r="U31" s="537">
        <v>162</v>
      </c>
      <c r="V31" s="537"/>
      <c r="W31" s="537"/>
      <c r="X31" s="537"/>
      <c r="Y31" s="537"/>
      <c r="Z31" s="537"/>
      <c r="AA31" s="537"/>
      <c r="AB31" s="524">
        <f t="shared" si="2"/>
        <v>762</v>
      </c>
      <c r="AD31" s="525"/>
    </row>
    <row r="32" spans="1:30" ht="30" customHeight="1" hidden="1">
      <c r="A32" s="534" t="s">
        <v>649</v>
      </c>
      <c r="B32" s="535"/>
      <c r="C32" s="529" t="e">
        <v>#REF!</v>
      </c>
      <c r="D32" s="523">
        <v>0</v>
      </c>
      <c r="E32" s="536"/>
      <c r="F32" s="536"/>
      <c r="G32" s="536"/>
      <c r="H32" s="523">
        <v>0</v>
      </c>
      <c r="I32" s="523">
        <v>0</v>
      </c>
      <c r="J32" s="536"/>
      <c r="K32" s="536"/>
      <c r="L32" s="536"/>
      <c r="M32" s="536"/>
      <c r="N32" s="603"/>
      <c r="O32" s="530">
        <f t="shared" si="0"/>
        <v>0</v>
      </c>
      <c r="P32" s="524">
        <f t="shared" si="1"/>
        <v>0</v>
      </c>
      <c r="Q32" s="534" t="s">
        <v>649</v>
      </c>
      <c r="R32" s="535"/>
      <c r="S32" s="529" t="e">
        <v>#REF!</v>
      </c>
      <c r="T32" s="537">
        <v>12399</v>
      </c>
      <c r="U32" s="537">
        <v>3348</v>
      </c>
      <c r="V32" s="537"/>
      <c r="W32" s="537"/>
      <c r="X32" s="537"/>
      <c r="Y32" s="537"/>
      <c r="Z32" s="537"/>
      <c r="AA32" s="537"/>
      <c r="AB32" s="524">
        <f t="shared" si="2"/>
        <v>15747</v>
      </c>
      <c r="AD32" s="525"/>
    </row>
    <row r="33" spans="1:30" ht="30" customHeight="1" hidden="1">
      <c r="A33" s="534" t="s">
        <v>650</v>
      </c>
      <c r="B33" s="535"/>
      <c r="C33" s="529" t="e">
        <v>#REF!</v>
      </c>
      <c r="D33" s="523">
        <v>0</v>
      </c>
      <c r="E33" s="536"/>
      <c r="F33" s="536"/>
      <c r="G33" s="536"/>
      <c r="H33" s="523">
        <v>0</v>
      </c>
      <c r="I33" s="523">
        <v>0</v>
      </c>
      <c r="J33" s="536"/>
      <c r="K33" s="536"/>
      <c r="L33" s="536"/>
      <c r="M33" s="536"/>
      <c r="N33" s="603"/>
      <c r="O33" s="530">
        <f t="shared" si="0"/>
        <v>0</v>
      </c>
      <c r="P33" s="524">
        <f t="shared" si="1"/>
        <v>0</v>
      </c>
      <c r="Q33" s="534" t="s">
        <v>650</v>
      </c>
      <c r="R33" s="535"/>
      <c r="S33" s="529" t="e">
        <v>#REF!</v>
      </c>
      <c r="T33" s="537">
        <v>-1000</v>
      </c>
      <c r="U33" s="537">
        <v>-270</v>
      </c>
      <c r="V33" s="537"/>
      <c r="W33" s="537"/>
      <c r="X33" s="537"/>
      <c r="Y33" s="537"/>
      <c r="Z33" s="537"/>
      <c r="AA33" s="537"/>
      <c r="AB33" s="524">
        <f t="shared" si="2"/>
        <v>-1270</v>
      </c>
      <c r="AD33" s="525"/>
    </row>
    <row r="34" spans="1:30" ht="30" customHeight="1" hidden="1">
      <c r="A34" s="534" t="s">
        <v>651</v>
      </c>
      <c r="B34" s="535"/>
      <c r="C34" s="529" t="e">
        <v>#REF!</v>
      </c>
      <c r="D34" s="523">
        <v>0</v>
      </c>
      <c r="E34" s="536"/>
      <c r="F34" s="536"/>
      <c r="G34" s="536"/>
      <c r="H34" s="523">
        <v>0</v>
      </c>
      <c r="I34" s="523">
        <v>0</v>
      </c>
      <c r="J34" s="536"/>
      <c r="K34" s="536"/>
      <c r="L34" s="536"/>
      <c r="M34" s="536"/>
      <c r="N34" s="603"/>
      <c r="O34" s="530">
        <f t="shared" si="0"/>
        <v>0</v>
      </c>
      <c r="P34" s="524">
        <f t="shared" si="1"/>
        <v>0</v>
      </c>
      <c r="Q34" s="534" t="s">
        <v>651</v>
      </c>
      <c r="R34" s="535"/>
      <c r="S34" s="529" t="e">
        <v>#REF!</v>
      </c>
      <c r="T34" s="537">
        <v>190</v>
      </c>
      <c r="U34" s="537"/>
      <c r="V34" s="537"/>
      <c r="W34" s="537"/>
      <c r="X34" s="537"/>
      <c r="Y34" s="537"/>
      <c r="Z34" s="537"/>
      <c r="AA34" s="537"/>
      <c r="AB34" s="524">
        <f t="shared" si="2"/>
        <v>190</v>
      </c>
      <c r="AD34" s="525"/>
    </row>
    <row r="35" spans="1:28" ht="30" customHeight="1" hidden="1">
      <c r="A35" s="534" t="s">
        <v>652</v>
      </c>
      <c r="B35" s="535"/>
      <c r="C35" s="529">
        <v>0</v>
      </c>
      <c r="D35" s="523">
        <v>0</v>
      </c>
      <c r="E35" s="536"/>
      <c r="F35" s="536"/>
      <c r="G35" s="536"/>
      <c r="H35" s="523">
        <v>0</v>
      </c>
      <c r="I35" s="523">
        <v>0</v>
      </c>
      <c r="J35" s="536"/>
      <c r="K35" s="536"/>
      <c r="L35" s="536"/>
      <c r="M35" s="536"/>
      <c r="N35" s="603"/>
      <c r="O35" s="530">
        <f t="shared" si="0"/>
        <v>0</v>
      </c>
      <c r="P35" s="524">
        <f t="shared" si="1"/>
        <v>0</v>
      </c>
      <c r="Q35" s="534" t="s">
        <v>652</v>
      </c>
      <c r="R35" s="535"/>
      <c r="S35" s="529">
        <v>0</v>
      </c>
      <c r="T35" s="537">
        <v>105</v>
      </c>
      <c r="U35" s="537">
        <v>0</v>
      </c>
      <c r="V35" s="537"/>
      <c r="W35" s="537"/>
      <c r="X35" s="537"/>
      <c r="Y35" s="537"/>
      <c r="Z35" s="537"/>
      <c r="AA35" s="537"/>
      <c r="AB35" s="524">
        <f t="shared" si="2"/>
        <v>105</v>
      </c>
    </row>
    <row r="36" spans="1:28" ht="30" customHeight="1" hidden="1">
      <c r="A36" s="534" t="s">
        <v>653</v>
      </c>
      <c r="B36" s="535"/>
      <c r="C36" s="529">
        <v>0</v>
      </c>
      <c r="D36" s="523">
        <v>0</v>
      </c>
      <c r="E36" s="536"/>
      <c r="F36" s="536"/>
      <c r="G36" s="536"/>
      <c r="H36" s="523">
        <v>0</v>
      </c>
      <c r="I36" s="523">
        <v>0</v>
      </c>
      <c r="J36" s="536"/>
      <c r="K36" s="536"/>
      <c r="L36" s="536"/>
      <c r="M36" s="536"/>
      <c r="N36" s="603"/>
      <c r="O36" s="530">
        <f t="shared" si="0"/>
        <v>0</v>
      </c>
      <c r="P36" s="524">
        <f t="shared" si="1"/>
        <v>0</v>
      </c>
      <c r="Q36" s="534" t="s">
        <v>653</v>
      </c>
      <c r="R36" s="535"/>
      <c r="S36" s="529">
        <v>0</v>
      </c>
      <c r="T36" s="537">
        <v>1355</v>
      </c>
      <c r="U36" s="537">
        <v>366</v>
      </c>
      <c r="V36" s="537"/>
      <c r="W36" s="537"/>
      <c r="X36" s="537"/>
      <c r="Y36" s="537"/>
      <c r="Z36" s="537"/>
      <c r="AA36" s="537"/>
      <c r="AB36" s="524">
        <f t="shared" si="2"/>
        <v>1721</v>
      </c>
    </row>
    <row r="37" spans="1:28" ht="30" customHeight="1" hidden="1">
      <c r="A37" s="534" t="s">
        <v>654</v>
      </c>
      <c r="B37" s="535"/>
      <c r="C37" s="529">
        <v>0</v>
      </c>
      <c r="D37" s="523">
        <v>0</v>
      </c>
      <c r="E37" s="536"/>
      <c r="F37" s="536"/>
      <c r="G37" s="536"/>
      <c r="H37" s="523">
        <v>0</v>
      </c>
      <c r="I37" s="523">
        <v>0</v>
      </c>
      <c r="J37" s="536"/>
      <c r="K37" s="536"/>
      <c r="L37" s="536"/>
      <c r="M37" s="536"/>
      <c r="N37" s="603"/>
      <c r="O37" s="530">
        <f t="shared" si="0"/>
        <v>0</v>
      </c>
      <c r="P37" s="524">
        <f t="shared" si="1"/>
        <v>0</v>
      </c>
      <c r="Q37" s="534" t="s">
        <v>654</v>
      </c>
      <c r="R37" s="535"/>
      <c r="S37" s="529">
        <v>0</v>
      </c>
      <c r="T37" s="537">
        <v>-1983</v>
      </c>
      <c r="U37" s="537">
        <v>-535</v>
      </c>
      <c r="V37" s="537"/>
      <c r="W37" s="537"/>
      <c r="X37" s="537"/>
      <c r="Y37" s="537"/>
      <c r="Z37" s="537"/>
      <c r="AA37" s="537"/>
      <c r="AB37" s="524">
        <f t="shared" si="2"/>
        <v>-2518</v>
      </c>
    </row>
    <row r="38" spans="1:28" ht="30" customHeight="1" hidden="1">
      <c r="A38" s="534" t="s">
        <v>655</v>
      </c>
      <c r="B38" s="535"/>
      <c r="C38" s="529">
        <v>0</v>
      </c>
      <c r="D38" s="523">
        <v>0</v>
      </c>
      <c r="E38" s="536"/>
      <c r="F38" s="536"/>
      <c r="G38" s="536"/>
      <c r="H38" s="523">
        <v>0</v>
      </c>
      <c r="I38" s="523">
        <v>0</v>
      </c>
      <c r="J38" s="536"/>
      <c r="K38" s="536"/>
      <c r="L38" s="536"/>
      <c r="M38" s="536"/>
      <c r="N38" s="603"/>
      <c r="O38" s="530">
        <f t="shared" si="0"/>
        <v>0</v>
      </c>
      <c r="P38" s="524">
        <f t="shared" si="1"/>
        <v>0</v>
      </c>
      <c r="Q38" s="534" t="s">
        <v>655</v>
      </c>
      <c r="R38" s="535"/>
      <c r="S38" s="529">
        <v>0</v>
      </c>
      <c r="T38" s="537">
        <v>-385</v>
      </c>
      <c r="U38" s="537">
        <v>-104</v>
      </c>
      <c r="V38" s="537"/>
      <c r="W38" s="537"/>
      <c r="X38" s="537"/>
      <c r="Y38" s="537"/>
      <c r="Z38" s="537"/>
      <c r="AA38" s="537"/>
      <c r="AB38" s="524">
        <f t="shared" si="2"/>
        <v>-489</v>
      </c>
    </row>
    <row r="39" spans="1:28" ht="30" customHeight="1" hidden="1">
      <c r="A39" s="534" t="s">
        <v>656</v>
      </c>
      <c r="B39" s="535"/>
      <c r="C39" s="529">
        <v>0</v>
      </c>
      <c r="D39" s="523">
        <v>0</v>
      </c>
      <c r="E39" s="536"/>
      <c r="F39" s="536"/>
      <c r="G39" s="536"/>
      <c r="H39" s="523">
        <v>0</v>
      </c>
      <c r="I39" s="523">
        <v>0</v>
      </c>
      <c r="J39" s="536"/>
      <c r="K39" s="536"/>
      <c r="L39" s="536"/>
      <c r="M39" s="536"/>
      <c r="N39" s="603"/>
      <c r="O39" s="530">
        <f t="shared" si="0"/>
        <v>0</v>
      </c>
      <c r="P39" s="524">
        <f t="shared" si="1"/>
        <v>0</v>
      </c>
      <c r="Q39" s="534" t="s">
        <v>656</v>
      </c>
      <c r="R39" s="535"/>
      <c r="S39" s="529">
        <v>0</v>
      </c>
      <c r="T39" s="537">
        <v>614</v>
      </c>
      <c r="U39" s="537"/>
      <c r="V39" s="537"/>
      <c r="W39" s="537"/>
      <c r="X39" s="537"/>
      <c r="Y39" s="537"/>
      <c r="Z39" s="537"/>
      <c r="AA39" s="537"/>
      <c r="AB39" s="524">
        <f t="shared" si="2"/>
        <v>614</v>
      </c>
    </row>
    <row r="40" spans="1:28" ht="30" customHeight="1" hidden="1">
      <c r="A40" s="534"/>
      <c r="B40" s="535"/>
      <c r="C40" s="529">
        <v>0</v>
      </c>
      <c r="D40" s="523">
        <v>0</v>
      </c>
      <c r="E40" s="536"/>
      <c r="F40" s="536"/>
      <c r="G40" s="536"/>
      <c r="H40" s="523">
        <v>0</v>
      </c>
      <c r="I40" s="523">
        <v>0</v>
      </c>
      <c r="J40" s="536"/>
      <c r="K40" s="536"/>
      <c r="L40" s="536"/>
      <c r="M40" s="536"/>
      <c r="N40" s="603"/>
      <c r="O40" s="530">
        <f t="shared" si="0"/>
        <v>0</v>
      </c>
      <c r="P40" s="524">
        <f t="shared" si="1"/>
        <v>0</v>
      </c>
      <c r="Q40" s="534"/>
      <c r="R40" s="535"/>
      <c r="S40" s="529">
        <v>0</v>
      </c>
      <c r="T40" s="537"/>
      <c r="U40" s="537"/>
      <c r="V40" s="537"/>
      <c r="W40" s="537"/>
      <c r="X40" s="537"/>
      <c r="Y40" s="537"/>
      <c r="Z40" s="537"/>
      <c r="AA40" s="537"/>
      <c r="AB40" s="524">
        <f t="shared" si="2"/>
        <v>0</v>
      </c>
    </row>
    <row r="41" spans="1:28" ht="30" customHeight="1" hidden="1">
      <c r="A41" s="534"/>
      <c r="B41" s="535"/>
      <c r="C41" s="529">
        <v>0</v>
      </c>
      <c r="D41" s="523">
        <v>0</v>
      </c>
      <c r="E41" s="536"/>
      <c r="F41" s="536"/>
      <c r="G41" s="536"/>
      <c r="H41" s="523">
        <v>0</v>
      </c>
      <c r="I41" s="523">
        <v>0</v>
      </c>
      <c r="J41" s="536"/>
      <c r="K41" s="536"/>
      <c r="L41" s="536"/>
      <c r="M41" s="536"/>
      <c r="N41" s="603"/>
      <c r="O41" s="530">
        <f t="shared" si="0"/>
        <v>0</v>
      </c>
      <c r="P41" s="524">
        <f t="shared" si="1"/>
        <v>0</v>
      </c>
      <c r="Q41" s="534"/>
      <c r="R41" s="535"/>
      <c r="S41" s="529">
        <v>0</v>
      </c>
      <c r="T41" s="537">
        <v>11895</v>
      </c>
      <c r="U41" s="537">
        <v>2967</v>
      </c>
      <c r="V41" s="537"/>
      <c r="W41" s="537"/>
      <c r="X41" s="537"/>
      <c r="Y41" s="537"/>
      <c r="Z41" s="537"/>
      <c r="AA41" s="537"/>
      <c r="AB41" s="524">
        <f t="shared" si="2"/>
        <v>14862</v>
      </c>
    </row>
    <row r="42" spans="1:28" ht="30" customHeight="1" hidden="1">
      <c r="A42" s="534"/>
      <c r="B42" s="535"/>
      <c r="C42" s="529">
        <v>0</v>
      </c>
      <c r="D42" s="523">
        <v>0</v>
      </c>
      <c r="E42" s="536"/>
      <c r="F42" s="536"/>
      <c r="G42" s="536"/>
      <c r="H42" s="523">
        <v>0</v>
      </c>
      <c r="I42" s="523">
        <v>0</v>
      </c>
      <c r="J42" s="536"/>
      <c r="K42" s="536"/>
      <c r="L42" s="536"/>
      <c r="M42" s="536"/>
      <c r="N42" s="603"/>
      <c r="O42" s="530">
        <f t="shared" si="0"/>
        <v>0</v>
      </c>
      <c r="P42" s="524">
        <f t="shared" si="1"/>
        <v>0</v>
      </c>
      <c r="Q42" s="534"/>
      <c r="R42" s="535"/>
      <c r="S42" s="529">
        <v>0</v>
      </c>
      <c r="T42" s="537"/>
      <c r="U42" s="537"/>
      <c r="V42" s="537"/>
      <c r="W42" s="537"/>
      <c r="X42" s="537"/>
      <c r="Y42" s="537"/>
      <c r="Z42" s="537"/>
      <c r="AA42" s="537"/>
      <c r="AB42" s="524">
        <f t="shared" si="2"/>
        <v>0</v>
      </c>
    </row>
    <row r="43" spans="1:28" ht="30" customHeight="1" hidden="1">
      <c r="A43" s="534"/>
      <c r="B43" s="535"/>
      <c r="C43" s="529">
        <v>0</v>
      </c>
      <c r="D43" s="523">
        <v>0</v>
      </c>
      <c r="E43" s="536"/>
      <c r="F43" s="536"/>
      <c r="G43" s="536"/>
      <c r="H43" s="523">
        <v>0</v>
      </c>
      <c r="I43" s="523">
        <v>0</v>
      </c>
      <c r="J43" s="536"/>
      <c r="K43" s="536"/>
      <c r="L43" s="536"/>
      <c r="M43" s="536"/>
      <c r="N43" s="603"/>
      <c r="O43" s="530">
        <f t="shared" si="0"/>
        <v>0</v>
      </c>
      <c r="P43" s="524">
        <f t="shared" si="1"/>
        <v>0</v>
      </c>
      <c r="Q43" s="534"/>
      <c r="R43" s="535"/>
      <c r="S43" s="529">
        <v>0</v>
      </c>
      <c r="T43" s="537">
        <v>869558</v>
      </c>
      <c r="U43" s="537">
        <v>231427</v>
      </c>
      <c r="V43" s="537">
        <v>447481</v>
      </c>
      <c r="W43" s="537"/>
      <c r="X43" s="537">
        <v>9420</v>
      </c>
      <c r="Y43" s="537"/>
      <c r="Z43" s="537">
        <v>6719</v>
      </c>
      <c r="AA43" s="537"/>
      <c r="AB43" s="524">
        <f t="shared" si="2"/>
        <v>1564605</v>
      </c>
    </row>
    <row r="44" spans="1:28" ht="30" customHeight="1" hidden="1">
      <c r="A44" s="534"/>
      <c r="B44" s="535"/>
      <c r="C44" s="529">
        <v>0</v>
      </c>
      <c r="D44" s="523">
        <v>0</v>
      </c>
      <c r="E44" s="536"/>
      <c r="F44" s="536"/>
      <c r="G44" s="536"/>
      <c r="H44" s="523">
        <v>0</v>
      </c>
      <c r="I44" s="523">
        <v>0</v>
      </c>
      <c r="J44" s="536"/>
      <c r="K44" s="536"/>
      <c r="L44" s="536"/>
      <c r="M44" s="536"/>
      <c r="N44" s="603"/>
      <c r="O44" s="530">
        <f t="shared" si="0"/>
        <v>0</v>
      </c>
      <c r="P44" s="524">
        <f t="shared" si="1"/>
        <v>0</v>
      </c>
      <c r="Q44" s="534"/>
      <c r="R44" s="535"/>
      <c r="S44" s="529">
        <v>0</v>
      </c>
      <c r="T44" s="537"/>
      <c r="U44" s="537"/>
      <c r="V44" s="537"/>
      <c r="W44" s="537"/>
      <c r="X44" s="537"/>
      <c r="Y44" s="537"/>
      <c r="Z44" s="537"/>
      <c r="AA44" s="537"/>
      <c r="AB44" s="524">
        <f t="shared" si="2"/>
        <v>0</v>
      </c>
    </row>
    <row r="45" spans="1:28" ht="30" customHeight="1">
      <c r="A45" s="541" t="s">
        <v>657</v>
      </c>
      <c r="B45" s="529" t="s">
        <v>658</v>
      </c>
      <c r="C45" s="529" t="s">
        <v>4</v>
      </c>
      <c r="D45" s="530">
        <f>SUM(D5+D8+D9+D10+D11+D12+D13+D14+D15+D16+D17+D19+D20+D22+D23+D26+D27)</f>
        <v>52689</v>
      </c>
      <c r="E45" s="530">
        <f aca="true" t="shared" si="11" ref="E45:N45">SUM(E5+E8+E9+E10+E11+E12+E13+E14+E15+E16+E17+E19+E20+E22+E23+E26+E27)</f>
        <v>92312</v>
      </c>
      <c r="F45" s="530">
        <v>36610</v>
      </c>
      <c r="G45" s="530">
        <f t="shared" si="11"/>
        <v>0</v>
      </c>
      <c r="H45" s="530">
        <f t="shared" si="11"/>
        <v>110310</v>
      </c>
      <c r="I45" s="530">
        <f t="shared" si="11"/>
        <v>900</v>
      </c>
      <c r="J45" s="530">
        <f t="shared" si="11"/>
        <v>0</v>
      </c>
      <c r="K45" s="530">
        <f t="shared" si="11"/>
        <v>0</v>
      </c>
      <c r="L45" s="530">
        <f t="shared" si="11"/>
        <v>0</v>
      </c>
      <c r="M45" s="530">
        <f t="shared" si="11"/>
        <v>0</v>
      </c>
      <c r="N45" s="530">
        <f t="shared" si="11"/>
        <v>823774</v>
      </c>
      <c r="O45" s="530">
        <f t="shared" si="0"/>
        <v>292821</v>
      </c>
      <c r="P45" s="524">
        <f t="shared" si="1"/>
        <v>1116595</v>
      </c>
      <c r="Q45" s="542" t="s">
        <v>657</v>
      </c>
      <c r="R45" s="529" t="s">
        <v>658</v>
      </c>
      <c r="S45" s="529" t="s">
        <v>4</v>
      </c>
      <c r="T45" s="530">
        <f>SUM(T5+T8+T9+T10+T11+T12+T13+T14+T15+T16+T17+T19+T20+T22+T23+T26+T27)</f>
        <v>434627</v>
      </c>
      <c r="U45" s="530">
        <f aca="true" t="shared" si="12" ref="U45:AA45">SUM(U5+U8+U9+U10+U11+U12+U13+U14+U15+U16+U17+U19+U20+U22+U23+U26+U27)</f>
        <v>115028</v>
      </c>
      <c r="V45" s="530">
        <f t="shared" si="12"/>
        <v>534373</v>
      </c>
      <c r="W45" s="530">
        <f t="shared" si="12"/>
        <v>205026</v>
      </c>
      <c r="X45" s="530">
        <f t="shared" si="12"/>
        <v>0</v>
      </c>
      <c r="Y45" s="530">
        <f t="shared" si="12"/>
        <v>0</v>
      </c>
      <c r="Z45" s="530">
        <f t="shared" si="12"/>
        <v>12903</v>
      </c>
      <c r="AA45" s="530">
        <f t="shared" si="12"/>
        <v>19664</v>
      </c>
      <c r="AB45" s="524">
        <f t="shared" si="2"/>
        <v>1116595</v>
      </c>
    </row>
    <row r="46" spans="1:30" ht="30" customHeight="1" thickBot="1">
      <c r="A46" s="543" t="s">
        <v>659</v>
      </c>
      <c r="B46" s="544" t="s">
        <v>625</v>
      </c>
      <c r="C46" s="545" t="s">
        <v>4</v>
      </c>
      <c r="D46" s="604">
        <f>SUM(D24)</f>
        <v>366</v>
      </c>
      <c r="E46" s="604">
        <f aca="true" t="shared" si="13" ref="E46:O46">SUM(E24)</f>
        <v>0</v>
      </c>
      <c r="F46" s="604">
        <f t="shared" si="13"/>
        <v>10018</v>
      </c>
      <c r="G46" s="604">
        <f t="shared" si="13"/>
        <v>0</v>
      </c>
      <c r="H46" s="604">
        <f t="shared" si="13"/>
        <v>0</v>
      </c>
      <c r="I46" s="604">
        <f t="shared" si="13"/>
        <v>0</v>
      </c>
      <c r="J46" s="604">
        <f t="shared" si="13"/>
        <v>0</v>
      </c>
      <c r="K46" s="604">
        <f t="shared" si="13"/>
        <v>0</v>
      </c>
      <c r="L46" s="604">
        <f t="shared" si="13"/>
        <v>0</v>
      </c>
      <c r="M46" s="604">
        <f t="shared" si="13"/>
        <v>0</v>
      </c>
      <c r="N46" s="604">
        <f t="shared" si="13"/>
        <v>28308</v>
      </c>
      <c r="O46" s="604">
        <f t="shared" si="13"/>
        <v>10384</v>
      </c>
      <c r="P46" s="546">
        <f t="shared" si="1"/>
        <v>38692</v>
      </c>
      <c r="Q46" s="543" t="s">
        <v>659</v>
      </c>
      <c r="R46" s="544" t="s">
        <v>625</v>
      </c>
      <c r="S46" s="545" t="s">
        <v>4</v>
      </c>
      <c r="T46" s="604">
        <f>SUM(T24)</f>
        <v>18984</v>
      </c>
      <c r="U46" s="604">
        <f aca="true" t="shared" si="14" ref="U46:AD46">SUM(U24)</f>
        <v>4996</v>
      </c>
      <c r="V46" s="604">
        <f t="shared" si="14"/>
        <v>14712</v>
      </c>
      <c r="W46" s="604">
        <f t="shared" si="14"/>
        <v>0</v>
      </c>
      <c r="X46" s="604">
        <f t="shared" si="14"/>
        <v>0</v>
      </c>
      <c r="Y46" s="604">
        <f t="shared" si="14"/>
        <v>0</v>
      </c>
      <c r="Z46" s="604">
        <f t="shared" si="14"/>
        <v>0</v>
      </c>
      <c r="AA46" s="604">
        <f t="shared" si="14"/>
        <v>0</v>
      </c>
      <c r="AB46" s="546">
        <f t="shared" si="2"/>
        <v>38692</v>
      </c>
      <c r="AC46" s="604">
        <f t="shared" si="14"/>
        <v>0</v>
      </c>
      <c r="AD46" s="604">
        <f t="shared" si="14"/>
        <v>0</v>
      </c>
    </row>
  </sheetData>
  <sheetProtection/>
  <mergeCells count="17">
    <mergeCell ref="Q1:AB1"/>
    <mergeCell ref="S3:S4"/>
    <mergeCell ref="O3:O4"/>
    <mergeCell ref="P3:P4"/>
    <mergeCell ref="K3:K4"/>
    <mergeCell ref="L3:M3"/>
    <mergeCell ref="Q3:Q4"/>
    <mergeCell ref="R3:R4"/>
    <mergeCell ref="A1:P1"/>
    <mergeCell ref="Z3:AA3"/>
    <mergeCell ref="AB3:AB4"/>
    <mergeCell ref="A3:A4"/>
    <mergeCell ref="B3:B4"/>
    <mergeCell ref="C3:C4"/>
    <mergeCell ref="D3:F3"/>
    <mergeCell ref="T3:X3"/>
    <mergeCell ref="G3:J3"/>
  </mergeCells>
  <printOptions horizontalCentered="1"/>
  <pageMargins left="0.7874015748031497" right="0.7874015748031497" top="0.9448818897637796" bottom="0.984251968503937" header="0.35433070866141736" footer="0.5118110236220472"/>
  <pageSetup horizontalDpi="600" verticalDpi="600" orientation="landscape" paperSize="9" scale="72" r:id="rId1"/>
  <headerFooter alignWithMargins="0">
    <oddHeader>&amp;L6. melléklet az 1/2015.(I.30.)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G29" sqref="G29"/>
    </sheetView>
  </sheetViews>
  <sheetFormatPr defaultColWidth="9.00390625" defaultRowHeight="12.75"/>
  <cols>
    <col min="1" max="1" width="16.625" style="222" customWidth="1"/>
    <col min="2" max="2" width="8.875" style="222" customWidth="1"/>
    <col min="3" max="3" width="9.00390625" style="222" customWidth="1"/>
    <col min="4" max="4" width="10.25390625" style="222" customWidth="1"/>
    <col min="5" max="5" width="7.625" style="222" customWidth="1"/>
    <col min="6" max="6" width="11.25390625" style="222" customWidth="1"/>
    <col min="7" max="7" width="9.75390625" style="222" customWidth="1"/>
    <col min="8" max="8" width="14.625" style="222" customWidth="1"/>
    <col min="9" max="9" width="9.375" style="222" customWidth="1"/>
    <col min="10" max="10" width="10.625" style="222" customWidth="1"/>
    <col min="11" max="11" width="12.75390625" style="222" customWidth="1"/>
    <col min="12" max="12" width="11.00390625" style="222" customWidth="1"/>
    <col min="13" max="13" width="8.375" style="222" customWidth="1"/>
    <col min="14" max="14" width="13.75390625" style="222" customWidth="1"/>
    <col min="15" max="15" width="12.125" style="222" customWidth="1"/>
    <col min="16" max="17" width="9.125" style="222" hidden="1" customWidth="1"/>
    <col min="18" max="16384" width="9.125" style="222" customWidth="1"/>
  </cols>
  <sheetData>
    <row r="1" spans="1:15" ht="12.75">
      <c r="A1" s="839"/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</row>
    <row r="2" spans="1:15" ht="12.75">
      <c r="A2" s="840" t="s">
        <v>349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</row>
    <row r="3" spans="1:15" ht="13.5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9.5" customHeight="1">
      <c r="A4" s="841" t="s">
        <v>660</v>
      </c>
      <c r="B4" s="842"/>
      <c r="C4" s="845" t="s">
        <v>661</v>
      </c>
      <c r="D4" s="847" t="s">
        <v>662</v>
      </c>
      <c r="E4" s="848"/>
      <c r="F4" s="845" t="s">
        <v>663</v>
      </c>
      <c r="G4" s="847" t="s">
        <v>664</v>
      </c>
      <c r="H4" s="848"/>
      <c r="I4" s="847" t="s">
        <v>665</v>
      </c>
      <c r="J4" s="848"/>
      <c r="K4" s="845" t="s">
        <v>666</v>
      </c>
      <c r="L4" s="847" t="s">
        <v>381</v>
      </c>
      <c r="M4" s="848"/>
      <c r="N4" s="845" t="s">
        <v>667</v>
      </c>
      <c r="O4" s="849" t="s">
        <v>596</v>
      </c>
    </row>
    <row r="5" spans="1:15" ht="21">
      <c r="A5" s="843"/>
      <c r="B5" s="844"/>
      <c r="C5" s="846"/>
      <c r="D5" s="242" t="s">
        <v>668</v>
      </c>
      <c r="E5" s="242" t="s">
        <v>599</v>
      </c>
      <c r="F5" s="846"/>
      <c r="G5" s="242" t="s">
        <v>669</v>
      </c>
      <c r="H5" s="242" t="s">
        <v>670</v>
      </c>
      <c r="I5" s="242" t="s">
        <v>669</v>
      </c>
      <c r="J5" s="242" t="s">
        <v>670</v>
      </c>
      <c r="K5" s="846"/>
      <c r="L5" s="242" t="s">
        <v>678</v>
      </c>
      <c r="M5" s="242" t="s">
        <v>605</v>
      </c>
      <c r="N5" s="846"/>
      <c r="O5" s="850"/>
    </row>
    <row r="6" spans="1:15" ht="12.75">
      <c r="A6" s="223" t="s">
        <v>671</v>
      </c>
      <c r="B6" s="224" t="s">
        <v>4</v>
      </c>
      <c r="C6" s="225">
        <v>15980</v>
      </c>
      <c r="D6" s="225"/>
      <c r="E6" s="225">
        <v>11267</v>
      </c>
      <c r="F6" s="225"/>
      <c r="G6" s="225"/>
      <c r="H6" s="225"/>
      <c r="I6" s="225">
        <v>11200</v>
      </c>
      <c r="J6" s="225"/>
      <c r="K6" s="225"/>
      <c r="L6" s="225"/>
      <c r="M6" s="225"/>
      <c r="N6" s="225">
        <v>145814</v>
      </c>
      <c r="O6" s="226">
        <f>C6+I6+N6</f>
        <v>172994</v>
      </c>
    </row>
    <row r="7" spans="1:15" ht="12.75">
      <c r="A7" s="223" t="s">
        <v>672</v>
      </c>
      <c r="B7" s="224" t="s">
        <v>4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6">
        <f>C7+N7</f>
        <v>0</v>
      </c>
    </row>
    <row r="8" spans="1:15" ht="12.75">
      <c r="A8" s="223" t="s">
        <v>673</v>
      </c>
      <c r="B8" s="224" t="s">
        <v>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>
        <f>C8+N8</f>
        <v>0</v>
      </c>
    </row>
    <row r="9" spans="1:15" ht="12.75">
      <c r="A9" s="223" t="s">
        <v>674</v>
      </c>
      <c r="B9" s="224" t="s">
        <v>4</v>
      </c>
      <c r="C9" s="225">
        <v>10500</v>
      </c>
      <c r="D9" s="225"/>
      <c r="E9" s="225">
        <v>2835</v>
      </c>
      <c r="F9" s="225"/>
      <c r="G9" s="225"/>
      <c r="H9" s="225"/>
      <c r="I9" s="225"/>
      <c r="J9" s="225"/>
      <c r="K9" s="225"/>
      <c r="L9" s="225"/>
      <c r="M9" s="225"/>
      <c r="N9" s="225"/>
      <c r="O9" s="226">
        <f>C9+N9</f>
        <v>10500</v>
      </c>
    </row>
    <row r="10" spans="1:15" ht="12.75">
      <c r="A10" s="227" t="s">
        <v>380</v>
      </c>
      <c r="B10" s="228" t="s">
        <v>4</v>
      </c>
      <c r="C10" s="229">
        <f aca="true" t="shared" si="0" ref="C10:O10">SUM(C6+C7+C8+C9)</f>
        <v>26480</v>
      </c>
      <c r="D10" s="229">
        <f t="shared" si="0"/>
        <v>0</v>
      </c>
      <c r="E10" s="229">
        <f t="shared" si="0"/>
        <v>14102</v>
      </c>
      <c r="F10" s="229">
        <f t="shared" si="0"/>
        <v>0</v>
      </c>
      <c r="G10" s="229">
        <f t="shared" si="0"/>
        <v>0</v>
      </c>
      <c r="H10" s="229">
        <f t="shared" si="0"/>
        <v>0</v>
      </c>
      <c r="I10" s="229">
        <f t="shared" si="0"/>
        <v>11200</v>
      </c>
      <c r="J10" s="229">
        <f t="shared" si="0"/>
        <v>0</v>
      </c>
      <c r="K10" s="229">
        <f t="shared" si="0"/>
        <v>0</v>
      </c>
      <c r="L10" s="229">
        <f t="shared" si="0"/>
        <v>0</v>
      </c>
      <c r="M10" s="229">
        <f t="shared" si="0"/>
        <v>0</v>
      </c>
      <c r="N10" s="229">
        <f t="shared" si="0"/>
        <v>145814</v>
      </c>
      <c r="O10" s="230">
        <f t="shared" si="0"/>
        <v>183494</v>
      </c>
    </row>
    <row r="11" spans="1:15" ht="13.5" thickBot="1">
      <c r="A11" s="231" t="s">
        <v>658</v>
      </c>
      <c r="B11" s="232" t="s">
        <v>4</v>
      </c>
      <c r="C11" s="233">
        <f aca="true" t="shared" si="1" ref="C11:N11">SUM(C6+C7+C8+C9)</f>
        <v>26480</v>
      </c>
      <c r="D11" s="233">
        <f t="shared" si="1"/>
        <v>0</v>
      </c>
      <c r="E11" s="233">
        <f t="shared" si="1"/>
        <v>14102</v>
      </c>
      <c r="F11" s="233">
        <f t="shared" si="1"/>
        <v>0</v>
      </c>
      <c r="G11" s="233">
        <f t="shared" si="1"/>
        <v>0</v>
      </c>
      <c r="H11" s="233">
        <f t="shared" si="1"/>
        <v>0</v>
      </c>
      <c r="I11" s="233">
        <f t="shared" si="1"/>
        <v>11200</v>
      </c>
      <c r="J11" s="233">
        <f t="shared" si="1"/>
        <v>0</v>
      </c>
      <c r="K11" s="233">
        <f t="shared" si="1"/>
        <v>0</v>
      </c>
      <c r="L11" s="233">
        <f t="shared" si="1"/>
        <v>0</v>
      </c>
      <c r="M11" s="233">
        <f t="shared" si="1"/>
        <v>0</v>
      </c>
      <c r="N11" s="233">
        <f t="shared" si="1"/>
        <v>145814</v>
      </c>
      <c r="O11" s="234">
        <f>O10</f>
        <v>183494</v>
      </c>
    </row>
    <row r="12" spans="1:15" ht="12.75">
      <c r="A12" s="221"/>
      <c r="B12" s="221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1:15" ht="12.7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2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</row>
    <row r="15" spans="1:11" ht="18.75" customHeight="1">
      <c r="A15" s="840" t="s">
        <v>350</v>
      </c>
      <c r="B15" s="840"/>
      <c r="C15" s="840"/>
      <c r="D15" s="840"/>
      <c r="E15" s="840"/>
      <c r="F15" s="840"/>
      <c r="G15" s="840"/>
      <c r="H15" s="840"/>
      <c r="I15" s="840"/>
      <c r="J15" s="840"/>
      <c r="K15" s="840"/>
    </row>
    <row r="16" spans="1:11" ht="18.75" customHeight="1" thickBot="1">
      <c r="A16" s="221"/>
      <c r="B16" s="237"/>
      <c r="C16" s="237"/>
      <c r="D16" s="237"/>
      <c r="E16" s="237"/>
      <c r="F16" s="237"/>
      <c r="G16" s="237"/>
      <c r="H16" s="237"/>
      <c r="I16" s="237"/>
      <c r="J16" s="237"/>
      <c r="K16" s="237"/>
    </row>
    <row r="17" spans="1:11" ht="18.75" customHeight="1">
      <c r="A17" s="841" t="s">
        <v>660</v>
      </c>
      <c r="B17" s="842"/>
      <c r="C17" s="851" t="s">
        <v>472</v>
      </c>
      <c r="D17" s="851"/>
      <c r="E17" s="851"/>
      <c r="F17" s="851"/>
      <c r="G17" s="851"/>
      <c r="H17" s="243"/>
      <c r="I17" s="851" t="s">
        <v>473</v>
      </c>
      <c r="J17" s="851"/>
      <c r="K17" s="852" t="s">
        <v>597</v>
      </c>
    </row>
    <row r="18" spans="1:11" ht="45.75" customHeight="1">
      <c r="A18" s="843"/>
      <c r="B18" s="844"/>
      <c r="C18" s="242" t="s">
        <v>384</v>
      </c>
      <c r="D18" s="242" t="s">
        <v>607</v>
      </c>
      <c r="E18" s="242" t="s">
        <v>675</v>
      </c>
      <c r="F18" s="242" t="s">
        <v>676</v>
      </c>
      <c r="G18" s="242" t="s">
        <v>677</v>
      </c>
      <c r="H18" s="242" t="s">
        <v>160</v>
      </c>
      <c r="I18" s="242" t="s">
        <v>438</v>
      </c>
      <c r="J18" s="242" t="s">
        <v>439</v>
      </c>
      <c r="K18" s="853"/>
    </row>
    <row r="19" spans="1:12" ht="12.75" customHeight="1">
      <c r="A19" s="223" t="s">
        <v>671</v>
      </c>
      <c r="B19" s="224" t="s">
        <v>4</v>
      </c>
      <c r="C19" s="225">
        <v>67529</v>
      </c>
      <c r="D19" s="225">
        <v>19668</v>
      </c>
      <c r="E19" s="225">
        <v>54173</v>
      </c>
      <c r="F19" s="225"/>
      <c r="G19" s="225"/>
      <c r="H19" s="225"/>
      <c r="I19" s="225">
        <v>8382</v>
      </c>
      <c r="J19" s="225"/>
      <c r="K19" s="226">
        <f>SUM(C19:J19)</f>
        <v>149752</v>
      </c>
      <c r="L19" s="238"/>
    </row>
    <row r="20" spans="1:12" ht="12.75" customHeight="1">
      <c r="A20" s="223" t="s">
        <v>672</v>
      </c>
      <c r="B20" s="224" t="s">
        <v>4</v>
      </c>
      <c r="C20" s="225">
        <v>7879</v>
      </c>
      <c r="D20" s="225">
        <v>2127</v>
      </c>
      <c r="E20" s="225">
        <v>0</v>
      </c>
      <c r="F20" s="225"/>
      <c r="G20" s="225"/>
      <c r="H20" s="225"/>
      <c r="I20" s="225"/>
      <c r="J20" s="225"/>
      <c r="K20" s="226">
        <f>SUM(C20:J20)</f>
        <v>10006</v>
      </c>
      <c r="L20" s="238"/>
    </row>
    <row r="21" spans="1:12" ht="12.75" customHeight="1">
      <c r="A21" s="223" t="s">
        <v>673</v>
      </c>
      <c r="B21" s="224" t="s">
        <v>4</v>
      </c>
      <c r="C21" s="225">
        <v>0</v>
      </c>
      <c r="D21" s="225">
        <v>0</v>
      </c>
      <c r="E21" s="225">
        <v>0</v>
      </c>
      <c r="F21" s="225"/>
      <c r="G21" s="225"/>
      <c r="H21" s="225"/>
      <c r="I21" s="225"/>
      <c r="J21" s="225"/>
      <c r="K21" s="226">
        <f>SUM(C21:J21)</f>
        <v>0</v>
      </c>
      <c r="L21" s="238"/>
    </row>
    <row r="22" spans="1:12" ht="12.75" customHeight="1">
      <c r="A22" s="223" t="s">
        <v>674</v>
      </c>
      <c r="B22" s="224" t="s">
        <v>4</v>
      </c>
      <c r="C22" s="225">
        <v>18690</v>
      </c>
      <c r="D22" s="225">
        <v>5046</v>
      </c>
      <c r="E22" s="225">
        <v>0</v>
      </c>
      <c r="F22" s="225"/>
      <c r="G22" s="225"/>
      <c r="H22" s="225"/>
      <c r="I22" s="225"/>
      <c r="J22" s="225"/>
      <c r="K22" s="226">
        <f>SUM(C22:J22)</f>
        <v>23736</v>
      </c>
      <c r="L22" s="238"/>
    </row>
    <row r="23" spans="1:12" ht="12.75" customHeight="1">
      <c r="A23" s="239" t="s">
        <v>380</v>
      </c>
      <c r="B23" s="228" t="s">
        <v>4</v>
      </c>
      <c r="C23" s="229">
        <f>SUM(C19:C22)</f>
        <v>94098</v>
      </c>
      <c r="D23" s="229">
        <f aca="true" t="shared" si="2" ref="D23:K23">SUM(D19:D22)</f>
        <v>26841</v>
      </c>
      <c r="E23" s="229">
        <f t="shared" si="2"/>
        <v>54173</v>
      </c>
      <c r="F23" s="229">
        <f t="shared" si="2"/>
        <v>0</v>
      </c>
      <c r="G23" s="229">
        <f t="shared" si="2"/>
        <v>0</v>
      </c>
      <c r="H23" s="229">
        <f t="shared" si="2"/>
        <v>0</v>
      </c>
      <c r="I23" s="229">
        <f t="shared" si="2"/>
        <v>8382</v>
      </c>
      <c r="J23" s="229">
        <f t="shared" si="2"/>
        <v>0</v>
      </c>
      <c r="K23" s="230">
        <f t="shared" si="2"/>
        <v>183494</v>
      </c>
      <c r="L23" s="238"/>
    </row>
    <row r="24" spans="1:12" ht="12.75" customHeight="1" thickBot="1">
      <c r="A24" s="240" t="s">
        <v>658</v>
      </c>
      <c r="B24" s="232" t="s">
        <v>4</v>
      </c>
      <c r="C24" s="233">
        <f aca="true" t="shared" si="3" ref="C24:J24">SUM(C19+C20+C21+C22)</f>
        <v>94098</v>
      </c>
      <c r="D24" s="233">
        <f t="shared" si="3"/>
        <v>26841</v>
      </c>
      <c r="E24" s="233">
        <f t="shared" si="3"/>
        <v>54173</v>
      </c>
      <c r="F24" s="233">
        <f t="shared" si="3"/>
        <v>0</v>
      </c>
      <c r="G24" s="233">
        <f t="shared" si="3"/>
        <v>0</v>
      </c>
      <c r="H24" s="233">
        <f t="shared" si="3"/>
        <v>0</v>
      </c>
      <c r="I24" s="233">
        <f t="shared" si="3"/>
        <v>8382</v>
      </c>
      <c r="J24" s="233">
        <f t="shared" si="3"/>
        <v>0</v>
      </c>
      <c r="K24" s="241">
        <f>K23</f>
        <v>183494</v>
      </c>
      <c r="L24" s="238"/>
    </row>
  </sheetData>
  <sheetProtection/>
  <mergeCells count="17">
    <mergeCell ref="N4:N5"/>
    <mergeCell ref="O4:O5"/>
    <mergeCell ref="A15:K15"/>
    <mergeCell ref="A17:B18"/>
    <mergeCell ref="C17:G17"/>
    <mergeCell ref="I17:J17"/>
    <mergeCell ref="K17:K18"/>
    <mergeCell ref="A1:O1"/>
    <mergeCell ref="A2:O2"/>
    <mergeCell ref="A4:B5"/>
    <mergeCell ref="C4:C5"/>
    <mergeCell ref="D4:E4"/>
    <mergeCell ref="F4:F5"/>
    <mergeCell ref="G4:H4"/>
    <mergeCell ref="I4:J4"/>
    <mergeCell ref="K4:K5"/>
    <mergeCell ref="L4:M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&amp;L7. melléklet az 1/2015.(I.30.)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2"/>
  <sheetViews>
    <sheetView zoomScaleSheetLayoutView="100" workbookViewId="0" topLeftCell="B6">
      <selection activeCell="B43" sqref="B43"/>
    </sheetView>
  </sheetViews>
  <sheetFormatPr defaultColWidth="9.00390625" defaultRowHeight="12.75"/>
  <cols>
    <col min="1" max="1" width="0" style="492" hidden="1" customWidth="1"/>
    <col min="2" max="2" width="103.00390625" style="45" customWidth="1"/>
    <col min="3" max="3" width="10.375" style="25" customWidth="1"/>
    <col min="4" max="4" width="9.75390625" style="24" hidden="1" customWidth="1"/>
    <col min="5" max="5" width="0" style="24" hidden="1" customWidth="1"/>
    <col min="6" max="16384" width="9.125" style="24" customWidth="1"/>
  </cols>
  <sheetData>
    <row r="1" spans="2:3" ht="15.75">
      <c r="B1" s="855" t="s">
        <v>27</v>
      </c>
      <c r="C1" s="855"/>
    </row>
    <row r="2" spans="2:3" ht="15.75">
      <c r="B2" s="854" t="s">
        <v>3</v>
      </c>
      <c r="C2" s="854"/>
    </row>
    <row r="3" ht="13.5" thickBot="1"/>
    <row r="4" spans="1:5" s="26" customFormat="1" ht="12.75">
      <c r="A4" s="493" t="s">
        <v>41</v>
      </c>
      <c r="B4" s="46" t="s">
        <v>921</v>
      </c>
      <c r="C4" s="32" t="s">
        <v>4</v>
      </c>
      <c r="D4" s="501" t="s">
        <v>705</v>
      </c>
      <c r="E4" s="26" t="s">
        <v>704</v>
      </c>
    </row>
    <row r="5" spans="2:3" ht="12.75">
      <c r="B5" s="29"/>
      <c r="C5" s="33"/>
    </row>
    <row r="6" spans="2:4" ht="12.75">
      <c r="B6" s="41" t="s">
        <v>5</v>
      </c>
      <c r="C6" s="34">
        <f>SUM(C8,C21,C26)</f>
        <v>2192246</v>
      </c>
      <c r="D6" s="27"/>
    </row>
    <row r="7" spans="2:4" ht="12.75">
      <c r="B7" s="29"/>
      <c r="C7" s="33"/>
      <c r="D7" s="27"/>
    </row>
    <row r="8" spans="2:4" ht="12.75">
      <c r="B8" s="41" t="s">
        <v>6</v>
      </c>
      <c r="C8" s="34">
        <f>SUM(C9:C19)</f>
        <v>1926003</v>
      </c>
      <c r="D8" s="27"/>
    </row>
    <row r="9" spans="1:5" s="28" customFormat="1" ht="12.75">
      <c r="A9" s="494" t="s">
        <v>50</v>
      </c>
      <c r="B9" s="29" t="s">
        <v>7</v>
      </c>
      <c r="C9" s="33">
        <v>130400</v>
      </c>
      <c r="D9" s="27">
        <f>41138+40430</f>
        <v>81568</v>
      </c>
      <c r="E9" s="27">
        <f>C9-D9</f>
        <v>48832</v>
      </c>
    </row>
    <row r="10" spans="1:5" s="28" customFormat="1" ht="12.75">
      <c r="A10" s="494" t="s">
        <v>50</v>
      </c>
      <c r="B10" s="29" t="s">
        <v>77</v>
      </c>
      <c r="C10" s="33">
        <v>1049854</v>
      </c>
      <c r="D10" s="27">
        <f>622234+108756</f>
        <v>730990</v>
      </c>
      <c r="E10" s="27">
        <f aca="true" t="shared" si="0" ref="E10:E19">C10-D10</f>
        <v>318864</v>
      </c>
    </row>
    <row r="11" spans="1:5" s="28" customFormat="1" ht="12.75">
      <c r="A11" s="494" t="s">
        <v>50</v>
      </c>
      <c r="B11" s="29" t="s">
        <v>20</v>
      </c>
      <c r="C11" s="33">
        <v>5000</v>
      </c>
      <c r="D11" s="27"/>
      <c r="E11" s="27">
        <f t="shared" si="0"/>
        <v>5000</v>
      </c>
    </row>
    <row r="12" spans="1:5" s="28" customFormat="1" ht="25.5">
      <c r="A12" s="494" t="s">
        <v>50</v>
      </c>
      <c r="B12" s="29" t="s">
        <v>8</v>
      </c>
      <c r="C12" s="33">
        <v>34492</v>
      </c>
      <c r="D12" s="27">
        <f>27961+6498</f>
        <v>34459</v>
      </c>
      <c r="E12" s="27">
        <f t="shared" si="0"/>
        <v>33</v>
      </c>
    </row>
    <row r="13" spans="1:5" s="28" customFormat="1" ht="12.75">
      <c r="A13" s="494" t="s">
        <v>50</v>
      </c>
      <c r="B13" s="29" t="s">
        <v>10</v>
      </c>
      <c r="C13" s="33">
        <v>45350</v>
      </c>
      <c r="D13" s="27">
        <f>64612</f>
        <v>64612</v>
      </c>
      <c r="E13" s="27">
        <f t="shared" si="0"/>
        <v>-19262</v>
      </c>
    </row>
    <row r="14" spans="1:5" s="28" customFormat="1" ht="12.75">
      <c r="A14" s="494" t="s">
        <v>50</v>
      </c>
      <c r="B14" s="29" t="s">
        <v>9</v>
      </c>
      <c r="C14" s="33">
        <v>87500</v>
      </c>
      <c r="D14" s="27">
        <v>90625</v>
      </c>
      <c r="E14" s="27">
        <f t="shared" si="0"/>
        <v>-3125</v>
      </c>
    </row>
    <row r="15" spans="1:5" s="28" customFormat="1" ht="12.75" customHeight="1">
      <c r="A15" s="494" t="s">
        <v>17</v>
      </c>
      <c r="B15" s="29" t="s">
        <v>683</v>
      </c>
      <c r="C15" s="33">
        <v>17378</v>
      </c>
      <c r="D15" s="27">
        <v>17987</v>
      </c>
      <c r="E15" s="27">
        <f t="shared" si="0"/>
        <v>-609</v>
      </c>
    </row>
    <row r="16" spans="1:5" s="28" customFormat="1" ht="12.75">
      <c r="A16" s="494" t="s">
        <v>50</v>
      </c>
      <c r="B16" s="29" t="s">
        <v>78</v>
      </c>
      <c r="C16" s="33">
        <v>35494</v>
      </c>
      <c r="D16" s="27">
        <v>35494</v>
      </c>
      <c r="E16" s="27">
        <f t="shared" si="0"/>
        <v>0</v>
      </c>
    </row>
    <row r="17" spans="1:5" s="28" customFormat="1" ht="12.75">
      <c r="A17" s="494" t="s">
        <v>50</v>
      </c>
      <c r="B17" s="29" t="s">
        <v>145</v>
      </c>
      <c r="C17" s="33">
        <v>271022</v>
      </c>
      <c r="D17" s="27">
        <v>267151</v>
      </c>
      <c r="E17" s="27">
        <f t="shared" si="0"/>
        <v>3871</v>
      </c>
    </row>
    <row r="18" spans="1:5" s="28" customFormat="1" ht="12.75">
      <c r="A18" s="494" t="s">
        <v>50</v>
      </c>
      <c r="B18" s="29" t="s">
        <v>146</v>
      </c>
      <c r="C18" s="33">
        <v>227553</v>
      </c>
      <c r="D18" s="27">
        <v>225766</v>
      </c>
      <c r="E18" s="27">
        <f t="shared" si="0"/>
        <v>1787</v>
      </c>
    </row>
    <row r="19" spans="1:5" s="28" customFormat="1" ht="12.75">
      <c r="A19" s="494" t="s">
        <v>17</v>
      </c>
      <c r="B19" s="29" t="s">
        <v>76</v>
      </c>
      <c r="C19" s="33">
        <v>21960</v>
      </c>
      <c r="D19" s="27">
        <v>21960</v>
      </c>
      <c r="E19" s="27">
        <f t="shared" si="0"/>
        <v>0</v>
      </c>
    </row>
    <row r="20" spans="1:4" s="28" customFormat="1" ht="12.75">
      <c r="A20" s="494"/>
      <c r="B20" s="29"/>
      <c r="C20" s="33"/>
      <c r="D20" s="27"/>
    </row>
    <row r="21" spans="1:4" s="28" customFormat="1" ht="12.75">
      <c r="A21" s="494"/>
      <c r="B21" s="41" t="s">
        <v>11</v>
      </c>
      <c r="C21" s="34">
        <f>SUM(C22:C24)</f>
        <v>9239</v>
      </c>
      <c r="D21" s="27"/>
    </row>
    <row r="22" spans="1:4" s="28" customFormat="1" ht="12.75">
      <c r="A22" s="494" t="s">
        <v>50</v>
      </c>
      <c r="B22" s="29" t="s">
        <v>73</v>
      </c>
      <c r="C22" s="33">
        <v>8500</v>
      </c>
      <c r="D22" s="27"/>
    </row>
    <row r="23" spans="1:4" s="28" customFormat="1" ht="12.75">
      <c r="A23" s="494" t="s">
        <v>50</v>
      </c>
      <c r="B23" s="29" t="s">
        <v>959</v>
      </c>
      <c r="C23" s="33">
        <v>726</v>
      </c>
      <c r="D23" s="27"/>
    </row>
    <row r="24" spans="1:4" s="28" customFormat="1" ht="12.75">
      <c r="A24" s="494" t="s">
        <v>50</v>
      </c>
      <c r="B24" s="29" t="s">
        <v>74</v>
      </c>
      <c r="C24" s="33">
        <v>13</v>
      </c>
      <c r="D24" s="27"/>
    </row>
    <row r="25" spans="1:4" s="28" customFormat="1" ht="12.75">
      <c r="A25" s="494"/>
      <c r="B25" s="29"/>
      <c r="C25" s="33"/>
      <c r="D25" s="27"/>
    </row>
    <row r="26" spans="1:4" s="28" customFormat="1" ht="12.75">
      <c r="A26" s="494"/>
      <c r="B26" s="41" t="s">
        <v>49</v>
      </c>
      <c r="C26" s="34">
        <f>SUM(C27:C48)</f>
        <v>257004</v>
      </c>
      <c r="D26" s="27"/>
    </row>
    <row r="27" spans="1:4" s="28" customFormat="1" ht="12.75">
      <c r="A27" s="494" t="s">
        <v>50</v>
      </c>
      <c r="B27" s="29" t="s">
        <v>51</v>
      </c>
      <c r="C27" s="33">
        <v>5072</v>
      </c>
      <c r="D27" s="27"/>
    </row>
    <row r="28" spans="1:4" s="28" customFormat="1" ht="12.75">
      <c r="A28" s="494" t="s">
        <v>50</v>
      </c>
      <c r="B28" s="29" t="s">
        <v>18</v>
      </c>
      <c r="C28" s="33">
        <v>5500</v>
      </c>
      <c r="D28" s="27"/>
    </row>
    <row r="29" spans="1:4" s="28" customFormat="1" ht="12.75">
      <c r="A29" s="494" t="s">
        <v>50</v>
      </c>
      <c r="B29" s="29" t="s">
        <v>54</v>
      </c>
      <c r="C29" s="33">
        <v>10000</v>
      </c>
      <c r="D29" s="27"/>
    </row>
    <row r="30" spans="1:4" s="28" customFormat="1" ht="12.75">
      <c r="A30" s="494" t="s">
        <v>50</v>
      </c>
      <c r="B30" s="29" t="s">
        <v>89</v>
      </c>
      <c r="C30" s="33">
        <v>1100</v>
      </c>
      <c r="D30" s="27"/>
    </row>
    <row r="31" spans="1:4" s="28" customFormat="1" ht="12.75">
      <c r="A31" s="494" t="s">
        <v>50</v>
      </c>
      <c r="B31" s="29" t="s">
        <v>56</v>
      </c>
      <c r="C31" s="33">
        <v>3900</v>
      </c>
      <c r="D31" s="27"/>
    </row>
    <row r="32" spans="1:4" s="28" customFormat="1" ht="12.75">
      <c r="A32" s="494" t="s">
        <v>50</v>
      </c>
      <c r="B32" s="29" t="s">
        <v>57</v>
      </c>
      <c r="C32" s="33">
        <v>3800</v>
      </c>
      <c r="D32" s="27"/>
    </row>
    <row r="33" spans="1:4" s="28" customFormat="1" ht="12.75">
      <c r="A33" s="494" t="s">
        <v>58</v>
      </c>
      <c r="B33" s="29" t="s">
        <v>59</v>
      </c>
      <c r="C33" s="33">
        <v>4445</v>
      </c>
      <c r="D33" s="27"/>
    </row>
    <row r="34" spans="1:4" s="28" customFormat="1" ht="12.75">
      <c r="A34" s="494" t="s">
        <v>58</v>
      </c>
      <c r="B34" s="29" t="s">
        <v>60</v>
      </c>
      <c r="C34" s="33">
        <v>62108</v>
      </c>
      <c r="D34" s="27"/>
    </row>
    <row r="35" spans="1:4" s="28" customFormat="1" ht="12.75">
      <c r="A35" s="494" t="s">
        <v>58</v>
      </c>
      <c r="B35" s="29" t="s">
        <v>61</v>
      </c>
      <c r="C35" s="33">
        <v>1525</v>
      </c>
      <c r="D35" s="27"/>
    </row>
    <row r="36" spans="1:4" s="28" customFormat="1" ht="25.5">
      <c r="A36" s="494" t="s">
        <v>58</v>
      </c>
      <c r="B36" s="29" t="s">
        <v>62</v>
      </c>
      <c r="C36" s="33">
        <v>10000</v>
      </c>
      <c r="D36" s="27"/>
    </row>
    <row r="37" spans="1:4" s="28" customFormat="1" ht="12.75">
      <c r="A37" s="494" t="s">
        <v>58</v>
      </c>
      <c r="B37" s="29" t="s">
        <v>63</v>
      </c>
      <c r="C37" s="33">
        <v>7264</v>
      </c>
      <c r="D37" s="27"/>
    </row>
    <row r="38" spans="1:4" s="28" customFormat="1" ht="12.75">
      <c r="A38" s="494" t="s">
        <v>58</v>
      </c>
      <c r="B38" s="29" t="s">
        <v>64</v>
      </c>
      <c r="C38" s="33">
        <v>4445</v>
      </c>
      <c r="D38" s="27"/>
    </row>
    <row r="39" spans="1:4" s="28" customFormat="1" ht="12.75">
      <c r="A39" s="494" t="s">
        <v>66</v>
      </c>
      <c r="B39" s="29" t="s">
        <v>67</v>
      </c>
      <c r="C39" s="33">
        <v>5000</v>
      </c>
      <c r="D39" s="27"/>
    </row>
    <row r="40" spans="1:4" s="28" customFormat="1" ht="12.75">
      <c r="A40" s="494" t="s">
        <v>66</v>
      </c>
      <c r="B40" s="29" t="s">
        <v>68</v>
      </c>
      <c r="C40" s="33">
        <v>20000</v>
      </c>
      <c r="D40" s="27"/>
    </row>
    <row r="41" spans="1:4" s="28" customFormat="1" ht="25.5">
      <c r="A41" s="494" t="s">
        <v>66</v>
      </c>
      <c r="B41" s="29" t="s">
        <v>69</v>
      </c>
      <c r="C41" s="33">
        <v>6000</v>
      </c>
      <c r="D41" s="27"/>
    </row>
    <row r="42" spans="1:4" s="28" customFormat="1" ht="12.75">
      <c r="A42" s="494" t="s">
        <v>70</v>
      </c>
      <c r="B42" s="29" t="s">
        <v>71</v>
      </c>
      <c r="C42" s="33">
        <v>40000</v>
      </c>
      <c r="D42" s="27"/>
    </row>
    <row r="43" spans="1:4" s="28" customFormat="1" ht="12.75">
      <c r="A43" s="494" t="s">
        <v>70</v>
      </c>
      <c r="B43" s="29" t="s">
        <v>990</v>
      </c>
      <c r="C43" s="33">
        <v>21200</v>
      </c>
      <c r="D43" s="27"/>
    </row>
    <row r="44" spans="1:4" s="28" customFormat="1" ht="12.75">
      <c r="A44" s="494" t="s">
        <v>155</v>
      </c>
      <c r="B44" s="29" t="s">
        <v>72</v>
      </c>
      <c r="C44" s="33">
        <v>22000</v>
      </c>
      <c r="D44" s="27"/>
    </row>
    <row r="45" spans="1:4" s="28" customFormat="1" ht="12.75">
      <c r="A45" s="494" t="s">
        <v>65</v>
      </c>
      <c r="B45" s="29" t="s">
        <v>75</v>
      </c>
      <c r="C45" s="33">
        <v>15320</v>
      </c>
      <c r="D45" s="27"/>
    </row>
    <row r="46" spans="1:4" s="28" customFormat="1" ht="12.75">
      <c r="A46" s="494" t="s">
        <v>50</v>
      </c>
      <c r="B46" s="29" t="s">
        <v>79</v>
      </c>
      <c r="C46" s="33">
        <v>800</v>
      </c>
      <c r="D46" s="27"/>
    </row>
    <row r="47" spans="1:4" s="28" customFormat="1" ht="12.75">
      <c r="A47" s="494" t="s">
        <v>17</v>
      </c>
      <c r="B47" s="29" t="s">
        <v>80</v>
      </c>
      <c r="C47" s="33">
        <v>1905</v>
      </c>
      <c r="D47" s="27"/>
    </row>
    <row r="48" spans="1:4" s="28" customFormat="1" ht="12.75">
      <c r="A48" s="494" t="s">
        <v>70</v>
      </c>
      <c r="B48" s="29" t="s">
        <v>81</v>
      </c>
      <c r="C48" s="33">
        <v>5620</v>
      </c>
      <c r="D48" s="27"/>
    </row>
    <row r="49" spans="1:4" s="28" customFormat="1" ht="12.75">
      <c r="A49" s="494"/>
      <c r="B49" s="29"/>
      <c r="C49" s="33"/>
      <c r="D49" s="27"/>
    </row>
    <row r="50" spans="1:4" s="28" customFormat="1" ht="12.75">
      <c r="A50" s="494"/>
      <c r="B50" s="41" t="s">
        <v>12</v>
      </c>
      <c r="C50" s="34">
        <f>SUM(C63,C52)</f>
        <v>31834</v>
      </c>
      <c r="D50" s="27"/>
    </row>
    <row r="51" spans="1:4" s="28" customFormat="1" ht="12.75">
      <c r="A51" s="494"/>
      <c r="B51" s="41"/>
      <c r="C51" s="34"/>
      <c r="D51" s="27"/>
    </row>
    <row r="52" spans="1:4" s="28" customFormat="1" ht="13.5">
      <c r="A52" s="494"/>
      <c r="B52" s="58" t="s">
        <v>806</v>
      </c>
      <c r="C52" s="59">
        <f>SUM(C53:C61)</f>
        <v>31643</v>
      </c>
      <c r="D52" s="27"/>
    </row>
    <row r="53" spans="1:4" s="28" customFormat="1" ht="12.75">
      <c r="A53" s="494" t="s">
        <v>155</v>
      </c>
      <c r="B53" s="29" t="s">
        <v>42</v>
      </c>
      <c r="C53" s="33">
        <v>226</v>
      </c>
      <c r="D53" s="27"/>
    </row>
    <row r="54" spans="1:4" s="28" customFormat="1" ht="12.75">
      <c r="A54" s="494" t="s">
        <v>17</v>
      </c>
      <c r="B54" s="29" t="s">
        <v>43</v>
      </c>
      <c r="C54" s="33">
        <v>1270</v>
      </c>
      <c r="D54" s="27"/>
    </row>
    <row r="55" spans="1:4" s="28" customFormat="1" ht="12.75">
      <c r="A55" s="494" t="s">
        <v>17</v>
      </c>
      <c r="B55" s="29" t="s">
        <v>44</v>
      </c>
      <c r="C55" s="33">
        <v>762</v>
      </c>
      <c r="D55" s="27"/>
    </row>
    <row r="56" spans="1:4" s="28" customFormat="1" ht="12.75">
      <c r="A56" s="494" t="s">
        <v>17</v>
      </c>
      <c r="B56" s="29" t="s">
        <v>770</v>
      </c>
      <c r="C56" s="33">
        <v>10000</v>
      </c>
      <c r="D56" s="27"/>
    </row>
    <row r="57" spans="1:4" s="28" customFormat="1" ht="12.75">
      <c r="A57" s="494" t="s">
        <v>17</v>
      </c>
      <c r="B57" s="29" t="s">
        <v>45</v>
      </c>
      <c r="C57" s="33">
        <v>3500</v>
      </c>
      <c r="D57" s="27"/>
    </row>
    <row r="58" spans="1:4" s="28" customFormat="1" ht="12.75">
      <c r="A58" s="494" t="s">
        <v>156</v>
      </c>
      <c r="B58" s="29" t="s">
        <v>46</v>
      </c>
      <c r="C58" s="33">
        <v>50</v>
      </c>
      <c r="D58" s="27"/>
    </row>
    <row r="59" spans="1:4" s="28" customFormat="1" ht="12.75">
      <c r="A59" s="494" t="s">
        <v>156</v>
      </c>
      <c r="B59" s="29" t="s">
        <v>47</v>
      </c>
      <c r="C59" s="33">
        <v>300</v>
      </c>
      <c r="D59" s="27"/>
    </row>
    <row r="60" spans="1:4" s="28" customFormat="1" ht="12.75">
      <c r="A60" s="494" t="s">
        <v>156</v>
      </c>
      <c r="B60" s="29" t="s">
        <v>48</v>
      </c>
      <c r="C60" s="33">
        <v>600</v>
      </c>
      <c r="D60" s="27"/>
    </row>
    <row r="61" spans="1:4" s="28" customFormat="1" ht="12.75">
      <c r="A61" s="494" t="s">
        <v>17</v>
      </c>
      <c r="B61" s="29" t="s">
        <v>470</v>
      </c>
      <c r="C61" s="33">
        <v>14935</v>
      </c>
      <c r="D61" s="27"/>
    </row>
    <row r="62" spans="1:4" s="28" customFormat="1" ht="12.75">
      <c r="A62" s="494"/>
      <c r="B62" s="29"/>
      <c r="C62" s="33"/>
      <c r="D62" s="27"/>
    </row>
    <row r="63" spans="1:4" s="62" customFormat="1" ht="13.5">
      <c r="A63" s="495"/>
      <c r="B63" s="58" t="s">
        <v>808</v>
      </c>
      <c r="C63" s="59">
        <f>SUM(C64)</f>
        <v>191</v>
      </c>
      <c r="D63" s="60"/>
    </row>
    <row r="64" spans="1:4" s="28" customFormat="1" ht="12.75">
      <c r="A64" s="494"/>
      <c r="B64" s="29" t="s">
        <v>809</v>
      </c>
      <c r="C64" s="33">
        <v>191</v>
      </c>
      <c r="D64" s="27"/>
    </row>
    <row r="65" spans="1:4" s="28" customFormat="1" ht="12.75">
      <c r="A65" s="494"/>
      <c r="B65" s="29"/>
      <c r="C65" s="33"/>
      <c r="D65" s="27"/>
    </row>
    <row r="66" spans="2:4" ht="12.75">
      <c r="B66" s="41" t="s">
        <v>13</v>
      </c>
      <c r="C66" s="34">
        <f>SUM(C67:C73)</f>
        <v>12903</v>
      </c>
      <c r="D66" s="27"/>
    </row>
    <row r="67" spans="1:4" s="30" customFormat="1" ht="12.75">
      <c r="A67" s="494"/>
      <c r="B67" s="29" t="s">
        <v>789</v>
      </c>
      <c r="C67" s="33">
        <v>830</v>
      </c>
      <c r="D67" s="68"/>
    </row>
    <row r="68" spans="1:4" s="30" customFormat="1" ht="12.75">
      <c r="A68" s="500"/>
      <c r="B68" s="29" t="s">
        <v>761</v>
      </c>
      <c r="C68" s="33">
        <v>2000</v>
      </c>
      <c r="D68" s="68"/>
    </row>
    <row r="69" spans="1:4" s="30" customFormat="1" ht="12.75">
      <c r="A69" s="500"/>
      <c r="B69" s="29" t="s">
        <v>762</v>
      </c>
      <c r="C69" s="33">
        <v>760</v>
      </c>
      <c r="D69" s="68"/>
    </row>
    <row r="70" spans="1:4" s="30" customFormat="1" ht="12.75">
      <c r="A70" s="500"/>
      <c r="B70" s="29" t="s">
        <v>793</v>
      </c>
      <c r="C70" s="33">
        <v>900</v>
      </c>
      <c r="D70" s="68"/>
    </row>
    <row r="71" spans="1:4" s="30" customFormat="1" ht="25.5">
      <c r="A71" s="500"/>
      <c r="B71" s="29" t="s">
        <v>787</v>
      </c>
      <c r="C71" s="33">
        <v>1293</v>
      </c>
      <c r="D71" s="68"/>
    </row>
    <row r="72" spans="1:4" s="30" customFormat="1" ht="12.75">
      <c r="A72" s="500"/>
      <c r="B72" s="29" t="s">
        <v>794</v>
      </c>
      <c r="C72" s="33">
        <v>6120</v>
      </c>
      <c r="D72" s="68"/>
    </row>
    <row r="73" spans="1:4" s="30" customFormat="1" ht="12.75">
      <c r="A73" s="500"/>
      <c r="B73" s="29" t="s">
        <v>790</v>
      </c>
      <c r="C73" s="33">
        <v>1000</v>
      </c>
      <c r="D73" s="68"/>
    </row>
    <row r="74" spans="1:4" s="28" customFormat="1" ht="12.75">
      <c r="A74" s="494"/>
      <c r="B74" s="41"/>
      <c r="C74" s="34"/>
      <c r="D74" s="27"/>
    </row>
    <row r="75" spans="1:4" s="26" customFormat="1" ht="12.75">
      <c r="A75" s="493"/>
      <c r="B75" s="41" t="s">
        <v>14</v>
      </c>
      <c r="C75" s="34">
        <f>SUM(C76)</f>
        <v>8382</v>
      </c>
      <c r="D75" s="27"/>
    </row>
    <row r="76" spans="1:4" s="26" customFormat="1" ht="12.75">
      <c r="A76" s="493"/>
      <c r="B76" s="29" t="s">
        <v>795</v>
      </c>
      <c r="C76" s="33">
        <v>8382</v>
      </c>
      <c r="D76" s="27"/>
    </row>
    <row r="77" spans="1:4" s="26" customFormat="1" ht="12.75">
      <c r="A77" s="493"/>
      <c r="B77" s="41"/>
      <c r="C77" s="34"/>
      <c r="D77" s="27"/>
    </row>
    <row r="78" spans="1:4" s="26" customFormat="1" ht="13.5" thickBot="1">
      <c r="A78" s="493"/>
      <c r="B78" s="47" t="s">
        <v>15</v>
      </c>
      <c r="C78" s="36">
        <f>SUM(C6,C66,C75,C50)</f>
        <v>2245365</v>
      </c>
      <c r="D78" s="27"/>
    </row>
    <row r="79" spans="1:4" s="31" customFormat="1" ht="12.75">
      <c r="A79" s="496"/>
      <c r="B79" s="45"/>
      <c r="C79" s="25"/>
      <c r="D79" s="27"/>
    </row>
    <row r="80" spans="2:4" ht="12.75">
      <c r="B80" s="48"/>
      <c r="D80" s="27"/>
    </row>
    <row r="81" spans="1:3" s="35" customFormat="1" ht="12.75" hidden="1">
      <c r="A81" s="497" t="s">
        <v>17</v>
      </c>
      <c r="B81" s="498">
        <f aca="true" t="shared" si="1" ref="B81:B87">SUMIF($A$8:$C$48,A81,$C$8:$C$48)</f>
        <v>41243</v>
      </c>
      <c r="C81" s="37"/>
    </row>
    <row r="82" spans="1:3" s="35" customFormat="1" ht="12.75" hidden="1">
      <c r="A82" s="497" t="s">
        <v>50</v>
      </c>
      <c r="B82" s="498">
        <f t="shared" si="1"/>
        <v>1926076</v>
      </c>
      <c r="C82" s="37"/>
    </row>
    <row r="83" spans="1:3" s="35" customFormat="1" ht="12.75" hidden="1">
      <c r="A83" s="497" t="s">
        <v>58</v>
      </c>
      <c r="B83" s="498">
        <f t="shared" si="1"/>
        <v>89787</v>
      </c>
      <c r="C83" s="37"/>
    </row>
    <row r="84" spans="1:3" s="35" customFormat="1" ht="12.75" hidden="1">
      <c r="A84" s="497" t="s">
        <v>65</v>
      </c>
      <c r="B84" s="498">
        <f t="shared" si="1"/>
        <v>15320</v>
      </c>
      <c r="C84" s="37"/>
    </row>
    <row r="85" spans="1:3" s="35" customFormat="1" ht="12.75" hidden="1">
      <c r="A85" s="497" t="s">
        <v>66</v>
      </c>
      <c r="B85" s="498">
        <f t="shared" si="1"/>
        <v>31000</v>
      </c>
      <c r="C85" s="37"/>
    </row>
    <row r="86" spans="1:3" s="35" customFormat="1" ht="12.75" hidden="1">
      <c r="A86" s="497" t="s">
        <v>70</v>
      </c>
      <c r="B86" s="498">
        <f t="shared" si="1"/>
        <v>66820</v>
      </c>
      <c r="C86" s="37"/>
    </row>
    <row r="87" spans="1:3" s="35" customFormat="1" ht="12.75" hidden="1">
      <c r="A87" s="497" t="s">
        <v>155</v>
      </c>
      <c r="B87" s="498">
        <f t="shared" si="1"/>
        <v>22000</v>
      </c>
      <c r="C87" s="37"/>
    </row>
    <row r="88" spans="1:3" s="35" customFormat="1" ht="12.75" hidden="1">
      <c r="A88" s="497"/>
      <c r="B88" s="498">
        <f>SUM(B81:B87)</f>
        <v>2192246</v>
      </c>
      <c r="C88" s="37"/>
    </row>
    <row r="89" spans="1:3" s="35" customFormat="1" ht="12.75">
      <c r="A89" s="497"/>
      <c r="B89" s="49"/>
      <c r="C89" s="37"/>
    </row>
    <row r="90" spans="1:3" s="35" customFormat="1" ht="12.75">
      <c r="A90" s="497"/>
      <c r="B90" s="49"/>
      <c r="C90" s="37"/>
    </row>
    <row r="91" spans="1:3" s="35" customFormat="1" ht="12.75">
      <c r="A91" s="497"/>
      <c r="B91" s="49"/>
      <c r="C91" s="37"/>
    </row>
    <row r="92" spans="1:3" s="35" customFormat="1" ht="12.75">
      <c r="A92" s="497"/>
      <c r="B92" s="49"/>
      <c r="C92" s="37"/>
    </row>
    <row r="93" spans="1:3" s="35" customFormat="1" ht="12.75">
      <c r="A93" s="497"/>
      <c r="B93" s="49"/>
      <c r="C93" s="37"/>
    </row>
    <row r="94" spans="1:3" s="35" customFormat="1" ht="12.75">
      <c r="A94" s="497"/>
      <c r="B94" s="49"/>
      <c r="C94" s="37"/>
    </row>
    <row r="95" spans="1:3" s="35" customFormat="1" ht="12.75">
      <c r="A95" s="497"/>
      <c r="B95" s="49"/>
      <c r="C95" s="37"/>
    </row>
    <row r="96" spans="1:3" s="35" customFormat="1" ht="12.75">
      <c r="A96" s="497"/>
      <c r="B96" s="49"/>
      <c r="C96" s="37"/>
    </row>
    <row r="97" spans="1:3" s="35" customFormat="1" ht="12.75">
      <c r="A97" s="497"/>
      <c r="B97" s="49"/>
      <c r="C97" s="37"/>
    </row>
    <row r="98" spans="1:3" s="35" customFormat="1" ht="12.75">
      <c r="A98" s="497"/>
      <c r="B98" s="49"/>
      <c r="C98" s="37"/>
    </row>
    <row r="99" spans="1:3" s="35" customFormat="1" ht="12.75">
      <c r="A99" s="497"/>
      <c r="B99" s="49"/>
      <c r="C99" s="37"/>
    </row>
    <row r="100" spans="1:3" s="35" customFormat="1" ht="12.75">
      <c r="A100" s="497"/>
      <c r="B100" s="49"/>
      <c r="C100" s="37"/>
    </row>
    <row r="101" spans="1:3" s="35" customFormat="1" ht="12.75">
      <c r="A101" s="497"/>
      <c r="B101" s="49"/>
      <c r="C101" s="37"/>
    </row>
    <row r="102" spans="1:3" s="35" customFormat="1" ht="12.75">
      <c r="A102" s="497"/>
      <c r="B102" s="49"/>
      <c r="C102" s="37"/>
    </row>
    <row r="103" spans="1:3" s="35" customFormat="1" ht="12.75">
      <c r="A103" s="497"/>
      <c r="B103" s="49"/>
      <c r="C103" s="37"/>
    </row>
    <row r="104" spans="1:3" s="35" customFormat="1" ht="12.75">
      <c r="A104" s="497"/>
      <c r="B104" s="49"/>
      <c r="C104" s="37"/>
    </row>
    <row r="105" spans="1:3" s="35" customFormat="1" ht="12.75">
      <c r="A105" s="497"/>
      <c r="B105" s="49"/>
      <c r="C105" s="37"/>
    </row>
    <row r="106" spans="1:3" s="35" customFormat="1" ht="12.75">
      <c r="A106" s="497"/>
      <c r="B106" s="49"/>
      <c r="C106" s="37"/>
    </row>
    <row r="107" spans="1:3" s="35" customFormat="1" ht="12.75">
      <c r="A107" s="497"/>
      <c r="B107" s="49"/>
      <c r="C107" s="37"/>
    </row>
    <row r="108" spans="1:3" s="35" customFormat="1" ht="12.75">
      <c r="A108" s="497"/>
      <c r="B108" s="49"/>
      <c r="C108" s="37"/>
    </row>
    <row r="109" spans="1:3" s="35" customFormat="1" ht="12.75">
      <c r="A109" s="497"/>
      <c r="B109" s="49"/>
      <c r="C109" s="37"/>
    </row>
    <row r="110" spans="1:3" s="35" customFormat="1" ht="12.75">
      <c r="A110" s="497"/>
      <c r="B110" s="49"/>
      <c r="C110" s="37"/>
    </row>
    <row r="111" spans="1:3" s="35" customFormat="1" ht="12.75">
      <c r="A111" s="497"/>
      <c r="B111" s="49"/>
      <c r="C111" s="37"/>
    </row>
    <row r="112" spans="1:3" s="35" customFormat="1" ht="12.75">
      <c r="A112" s="497"/>
      <c r="B112" s="49"/>
      <c r="C112" s="37"/>
    </row>
    <row r="113" spans="1:3" s="35" customFormat="1" ht="12.75">
      <c r="A113" s="497"/>
      <c r="B113" s="49"/>
      <c r="C113" s="37"/>
    </row>
    <row r="114" spans="1:3" s="35" customFormat="1" ht="12.75">
      <c r="A114" s="497"/>
      <c r="B114" s="49"/>
      <c r="C114" s="37"/>
    </row>
    <row r="115" spans="1:3" s="35" customFormat="1" ht="12.75">
      <c r="A115" s="497"/>
      <c r="B115" s="49"/>
      <c r="C115" s="37"/>
    </row>
    <row r="116" spans="1:3" s="35" customFormat="1" ht="12.75">
      <c r="A116" s="497"/>
      <c r="B116" s="49"/>
      <c r="C116" s="37"/>
    </row>
    <row r="117" spans="1:3" s="35" customFormat="1" ht="12.75">
      <c r="A117" s="497"/>
      <c r="B117" s="49"/>
      <c r="C117" s="37"/>
    </row>
    <row r="118" spans="1:3" s="35" customFormat="1" ht="12.75">
      <c r="A118" s="497"/>
      <c r="B118" s="49"/>
      <c r="C118" s="37"/>
    </row>
    <row r="119" spans="1:3" s="35" customFormat="1" ht="12.75">
      <c r="A119" s="497"/>
      <c r="B119" s="49"/>
      <c r="C119" s="37"/>
    </row>
    <row r="120" spans="1:3" s="35" customFormat="1" ht="12.75">
      <c r="A120" s="497"/>
      <c r="B120" s="49"/>
      <c r="C120" s="37"/>
    </row>
    <row r="121" spans="1:3" s="35" customFormat="1" ht="12.75">
      <c r="A121" s="497"/>
      <c r="B121" s="49"/>
      <c r="C121" s="37"/>
    </row>
    <row r="122" spans="1:3" s="35" customFormat="1" ht="12.75">
      <c r="A122" s="497"/>
      <c r="B122" s="45"/>
      <c r="C122" s="25"/>
    </row>
  </sheetData>
  <sheetProtection/>
  <mergeCells count="2">
    <mergeCell ref="B2:C2"/>
    <mergeCell ref="B1:C1"/>
  </mergeCells>
  <printOptions horizontalCentered="1"/>
  <pageMargins left="0.25" right="0.25" top="0.75" bottom="0.75" header="0.3" footer="0.3"/>
  <pageSetup horizontalDpi="600" verticalDpi="600" orientation="portrait" paperSize="9" scale="70" r:id="rId1"/>
  <headerFooter alignWithMargins="0">
    <oddHeader>&amp;L8. melléklet az 1/2015.(I.30.)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2015-01-22T11:00:52Z</cp:lastPrinted>
  <dcterms:created xsi:type="dcterms:W3CDTF">2014-01-10T08:24:40Z</dcterms:created>
  <dcterms:modified xsi:type="dcterms:W3CDTF">2015-01-28T14:38:41Z</dcterms:modified>
  <cp:category/>
  <cp:version/>
  <cp:contentType/>
  <cp:contentStatus/>
</cp:coreProperties>
</file>