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tabRatio="778" activeTab="0"/>
  </bookViews>
  <sheets>
    <sheet name="1. sz. melléklet" sheetId="1" r:id="rId1"/>
    <sheet name="2. sz. melléklet" sheetId="2" r:id="rId2"/>
    <sheet name="3. sz. melléklet" sheetId="3" r:id="rId3"/>
    <sheet name="4.sz. melléklet" sheetId="4" r:id="rId4"/>
    <sheet name="5. sz. melléklet - Önkormányzat" sheetId="5" r:id="rId5"/>
    <sheet name="5. sz. melléklet - Közös Hiv." sheetId="6" r:id="rId6"/>
    <sheet name="6. sz. melléklet" sheetId="7" r:id="rId7"/>
    <sheet name="7. sz. melléklet" sheetId="8" r:id="rId8"/>
    <sheet name="8. sz. melléklet" sheetId="9" r:id="rId9"/>
    <sheet name="9. sz. melléklet" sheetId="10" r:id="rId10"/>
    <sheet name="10. sz. melléklet" sheetId="11" r:id="rId11"/>
    <sheet name="11. sz. melléklet" sheetId="12" r:id="rId12"/>
    <sheet name="12. sz. melléklet" sheetId="13" r:id="rId13"/>
    <sheet name="13. sz. melléklet" sheetId="14" r:id="rId14"/>
    <sheet name="14. sz. melléklet" sheetId="15" r:id="rId15"/>
    <sheet name="15. sz. melléklet" sheetId="16" r:id="rId16"/>
    <sheet name="16. sz. melléklet" sheetId="17" r:id="rId17"/>
    <sheet name="17. sz. melléklet  " sheetId="18" r:id="rId18"/>
    <sheet name="18. sz. melléklet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c">#REF!</definedName>
    <definedName name="Excel_BuiltIn__FilterDatabase_5" localSheetId="10">#REF!</definedName>
    <definedName name="Excel_BuiltIn__FilterDatabase_5" localSheetId="11">'[8]4. sz. melléklet'!#REF!</definedName>
    <definedName name="Excel_BuiltIn__FilterDatabase_5" localSheetId="12">'[8]4. sz. melléklet'!#REF!</definedName>
    <definedName name="Excel_BuiltIn__FilterDatabase_5" localSheetId="15">#REF!</definedName>
    <definedName name="Excel_BuiltIn__FilterDatabase_5" localSheetId="2">#REF!</definedName>
    <definedName name="Excel_BuiltIn__FilterDatabase_5" localSheetId="3">#REF!</definedName>
    <definedName name="Excel_BuiltIn__FilterDatabase_5" localSheetId="8">'[8]4. sz. melléklet'!#REF!</definedName>
    <definedName name="Excel_BuiltIn__FilterDatabase_5" localSheetId="9">'[8]4. sz. melléklet'!#REF!</definedName>
    <definedName name="Excel_BuiltIn__FilterDatabase_5">#REF!</definedName>
    <definedName name="Excel_BuiltIn__FilterDatabase_5_1">'[2]4. sz. melléklet'!#REF!</definedName>
    <definedName name="Excel_BuiltIn__FilterDatabase_5_10">NA()</definedName>
    <definedName name="Excel_BuiltIn__FilterDatabase_5_11">'[4]4. sz. melléklet'!#REF!</definedName>
    <definedName name="Excel_BuiltIn__FilterDatabase_5_12">'[4]4. sz. melléklet'!#REF!</definedName>
    <definedName name="Excel_BuiltIn__FilterDatabase_5_13" localSheetId="10">#REF!</definedName>
    <definedName name="Excel_BuiltIn__FilterDatabase_5_13" localSheetId="11">#REF!</definedName>
    <definedName name="Excel_BuiltIn__FilterDatabase_5_13" localSheetId="12">#REF!</definedName>
    <definedName name="Excel_BuiltIn__FilterDatabase_5_13" localSheetId="15">#REF!</definedName>
    <definedName name="Excel_BuiltIn__FilterDatabase_5_13" localSheetId="2">#REF!</definedName>
    <definedName name="Excel_BuiltIn__FilterDatabase_5_13" localSheetId="3">#REF!</definedName>
    <definedName name="Excel_BuiltIn__FilterDatabase_5_13" localSheetId="8">#REF!</definedName>
    <definedName name="Excel_BuiltIn__FilterDatabase_5_13" localSheetId="9">#REF!</definedName>
    <definedName name="Excel_BuiltIn__FilterDatabase_5_13">#REF!</definedName>
    <definedName name="Excel_BuiltIn__FilterDatabase_5_15">'[5]4. sz. melléklet'!#REF!</definedName>
    <definedName name="Excel_BuiltIn__FilterDatabase_5_17" localSheetId="10">#REF!</definedName>
    <definedName name="Excel_BuiltIn__FilterDatabase_5_17" localSheetId="11">#REF!</definedName>
    <definedName name="Excel_BuiltIn__FilterDatabase_5_17" localSheetId="12">#REF!</definedName>
    <definedName name="Excel_BuiltIn__FilterDatabase_5_17" localSheetId="15">#REF!</definedName>
    <definedName name="Excel_BuiltIn__FilterDatabase_5_17" localSheetId="2">#REF!</definedName>
    <definedName name="Excel_BuiltIn__FilterDatabase_5_17" localSheetId="3">#REF!</definedName>
    <definedName name="Excel_BuiltIn__FilterDatabase_5_17" localSheetId="8">#REF!</definedName>
    <definedName name="Excel_BuiltIn__FilterDatabase_5_17" localSheetId="9">#REF!</definedName>
    <definedName name="Excel_BuiltIn__FilterDatabase_5_17">#REF!</definedName>
    <definedName name="Excel_BuiltIn__FilterDatabase_5_5">'[3]4.A sz. melléklet'!#REF!</definedName>
    <definedName name="Excel_BuiltIn__FilterDatabase_5_6">'[3]4.B-C. sz. melléklet'!#REF!</definedName>
    <definedName name="Excel_BuiltIn__FilterDatabase_5_7">NA()</definedName>
    <definedName name="Excel_BuiltIn__FilterDatabase_5_8">'[4]4. sz. melléklet'!#REF!</definedName>
    <definedName name="Excel_BuiltIn__FilterDatabase_5_9">'[4]4. sz. melléklet'!#REF!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5">'15. sz. melléklet'!#REF!</definedName>
    <definedName name="Excel_BuiltIn_Print_Area_1" localSheetId="2">#REF!</definedName>
    <definedName name="Excel_BuiltIn_Print_Area_1" localSheetId="3">#REF!</definedName>
    <definedName name="Excel_BuiltIn_Print_Area_1" localSheetId="8">#REF!</definedName>
    <definedName name="Excel_BuiltIn_Print_Area_1" localSheetId="9">#REF!</definedName>
    <definedName name="Excel_BuiltIn_Print_Area_1">#REF!</definedName>
    <definedName name="Excel_BuiltIn_Print_Area_1_1">NA()</definedName>
    <definedName name="Excel_BuiltIn_Print_Area_1_15" localSheetId="10">#REF!</definedName>
    <definedName name="Excel_BuiltIn_Print_Area_1_15" localSheetId="11">#REF!</definedName>
    <definedName name="Excel_BuiltIn_Print_Area_1_15" localSheetId="12">#REF!</definedName>
    <definedName name="Excel_BuiltIn_Print_Area_1_15" localSheetId="15">#REF!</definedName>
    <definedName name="Excel_BuiltIn_Print_Area_1_15" localSheetId="2">#REF!</definedName>
    <definedName name="Excel_BuiltIn_Print_Area_1_15" localSheetId="3">#REF!</definedName>
    <definedName name="Excel_BuiltIn_Print_Area_1_15" localSheetId="8">#REF!</definedName>
    <definedName name="Excel_BuiltIn_Print_Area_1_15" localSheetId="9">#REF!</definedName>
    <definedName name="Excel_BuiltIn_Print_Area_1_15">#REF!</definedName>
    <definedName name="Excel_BuiltIn_Print_Area_1_21">'[3]18.'!#REF!</definedName>
    <definedName name="Excel_BuiltIn_Print_Area_1_22">'[3]19.'!#REF!</definedName>
    <definedName name="Excel_BuiltIn_Print_Area_2" localSheetId="10">#REF!</definedName>
    <definedName name="Excel_BuiltIn_Print_Area_2" localSheetId="11">#REF!</definedName>
    <definedName name="Excel_BuiltIn_Print_Area_2" localSheetId="12">#REF!</definedName>
    <definedName name="Excel_BuiltIn_Print_Area_2" localSheetId="15">#REF!</definedName>
    <definedName name="Excel_BuiltIn_Print_Area_2" localSheetId="2">#REF!</definedName>
    <definedName name="Excel_BuiltIn_Print_Area_2" localSheetId="3">#REF!</definedName>
    <definedName name="Excel_BuiltIn_Print_Area_2" localSheetId="8">#REF!</definedName>
    <definedName name="Excel_BuiltIn_Print_Area_2" localSheetId="9">#REF!</definedName>
    <definedName name="Excel_BuiltIn_Print_Area_2">#REF!</definedName>
    <definedName name="Excel_BuiltIn_Print_Area_21" localSheetId="10">#REF!</definedName>
    <definedName name="Excel_BuiltIn_Print_Area_21" localSheetId="11">#REF!</definedName>
    <definedName name="Excel_BuiltIn_Print_Area_21" localSheetId="12">#REF!</definedName>
    <definedName name="Excel_BuiltIn_Print_Area_21" localSheetId="15">#REF!</definedName>
    <definedName name="Excel_BuiltIn_Print_Area_21" localSheetId="2">#REF!</definedName>
    <definedName name="Excel_BuiltIn_Print_Area_21" localSheetId="3">#REF!</definedName>
    <definedName name="Excel_BuiltIn_Print_Area_21" localSheetId="8">#REF!</definedName>
    <definedName name="Excel_BuiltIn_Print_Area_21" localSheetId="9">#REF!</definedName>
    <definedName name="Excel_BuiltIn_Print_Area_21">#REF!</definedName>
    <definedName name="Excel_BuiltIn_Print_Area_2_1">#REF!</definedName>
    <definedName name="Excel_BuiltIn_Print_Area_2_15" localSheetId="10">#REF!</definedName>
    <definedName name="Excel_BuiltIn_Print_Area_2_15" localSheetId="11">#REF!</definedName>
    <definedName name="Excel_BuiltIn_Print_Area_2_15" localSheetId="12">#REF!</definedName>
    <definedName name="Excel_BuiltIn_Print_Area_2_15" localSheetId="15">#REF!</definedName>
    <definedName name="Excel_BuiltIn_Print_Area_2_15" localSheetId="2">#REF!</definedName>
    <definedName name="Excel_BuiltIn_Print_Area_2_15" localSheetId="3">#REF!</definedName>
    <definedName name="Excel_BuiltIn_Print_Area_2_15" localSheetId="8">#REF!</definedName>
    <definedName name="Excel_BuiltIn_Print_Area_2_15" localSheetId="9">#REF!</definedName>
    <definedName name="Excel_BuiltIn_Print_Area_2_15">#REF!</definedName>
    <definedName name="Excel_BuiltIn_Print_Area_2_5" localSheetId="10">#REF!</definedName>
    <definedName name="Excel_BuiltIn_Print_Area_2_5" localSheetId="11">#REF!</definedName>
    <definedName name="Excel_BuiltIn_Print_Area_2_5" localSheetId="12">#REF!</definedName>
    <definedName name="Excel_BuiltIn_Print_Area_2_5" localSheetId="15">#REF!</definedName>
    <definedName name="Excel_BuiltIn_Print_Area_2_5" localSheetId="2">#REF!</definedName>
    <definedName name="Excel_BuiltIn_Print_Area_2_5" localSheetId="3">#REF!</definedName>
    <definedName name="Excel_BuiltIn_Print_Area_2_5" localSheetId="8">#REF!</definedName>
    <definedName name="Excel_BuiltIn_Print_Area_2_5" localSheetId="9">#REF!</definedName>
    <definedName name="Excel_BuiltIn_Print_Area_2_5">#REF!</definedName>
    <definedName name="Excel_BuiltIn_Print_Area_2_6" localSheetId="10">#REF!</definedName>
    <definedName name="Excel_BuiltIn_Print_Area_2_6" localSheetId="11">#REF!</definedName>
    <definedName name="Excel_BuiltIn_Print_Area_2_6" localSheetId="12">#REF!</definedName>
    <definedName name="Excel_BuiltIn_Print_Area_2_6" localSheetId="15">#REF!</definedName>
    <definedName name="Excel_BuiltIn_Print_Area_2_6" localSheetId="2">#REF!</definedName>
    <definedName name="Excel_BuiltIn_Print_Area_2_6" localSheetId="3">#REF!</definedName>
    <definedName name="Excel_BuiltIn_Print_Area_2_6" localSheetId="8">#REF!</definedName>
    <definedName name="Excel_BuiltIn_Print_Area_2_6" localSheetId="9">#REF!</definedName>
    <definedName name="Excel_BuiltIn_Print_Area_2_6">#REF!</definedName>
    <definedName name="Excel_BuiltIn_Print_Titles_6">'[3]4.B-C. sz. melléklet'!#REF!</definedName>
    <definedName name="fff">#REF!</definedName>
    <definedName name="_xlnm.Print_Titles" localSheetId="11">'11. sz. melléklet'!$5:$5</definedName>
    <definedName name="_xlnm.Print_Titles" localSheetId="12">'12. sz. melléklet'!$5:$5</definedName>
    <definedName name="_xlnm.Print_Titles" localSheetId="5">'5. sz. melléklet - Közös Hiv.'!$6:$8</definedName>
    <definedName name="_xlnm.Print_Titles" localSheetId="4">'5. sz. melléklet - Önkormányzat'!$6:$8</definedName>
    <definedName name="_xlnm.Print_Titles" localSheetId="8">'8. sz. melléklet'!$4:$4</definedName>
    <definedName name="_xlnm.Print_Titles" localSheetId="9">'9. sz. melléklet'!$4:$4</definedName>
    <definedName name="_xlnm.Print_Area" localSheetId="10">'10. sz. melléklet'!$A$1:$E$62</definedName>
    <definedName name="_xlnm.Print_Area" localSheetId="11">'11. sz. melléklet'!$B$1:$D$114</definedName>
    <definedName name="_xlnm.Print_Area" localSheetId="12">'12. sz. melléklet'!$A$1:$C$109</definedName>
    <definedName name="_xlnm.Print_Area" localSheetId="16">'16. sz. melléklet'!$A$1:$I$63</definedName>
    <definedName name="_xlnm.Print_Area" localSheetId="2">'3. sz. melléklet'!$A$1:$K$54</definedName>
    <definedName name="_xlnm.Print_Area" localSheetId="3">'4.sz. melléklet'!$C$1:$M$33</definedName>
    <definedName name="_xlnm.Print_Area" localSheetId="4">'5. sz. melléklet - Önkormányzat'!$A$1:$S$159</definedName>
    <definedName name="_xlnm.Print_Area" localSheetId="8">'8. sz. melléklet'!$B$1:$G$89</definedName>
    <definedName name="_xlnm.Print_Area" localSheetId="9">'9. sz. melléklet'!$B$1:$E$66</definedName>
    <definedName name="SHARED_FORMULA_1_10_1_10_2" localSheetId="11">SUM(#REF!,#REF!,#REF!,#REF!,#REF!,#REF!)</definedName>
    <definedName name="SHARED_FORMULA_1_10_1_10_2" localSheetId="12">SUM(#REF!,#REF!,#REF!,#REF!,#REF!,#REF!)</definedName>
    <definedName name="SHARED_FORMULA_1_10_1_10_2" localSheetId="8">SUM(#REF!,#REF!,#REF!,#REF!,#REF!,#REF!)</definedName>
    <definedName name="SHARED_FORMULA_1_10_1_10_2" localSheetId="9">SUM(#REF!,#REF!,#REF!,#REF!,#REF!,#REF!)</definedName>
    <definedName name="SHARED_FORMULA_1_10_1_10_2">SUM(#REF!,#REF!,#REF!,#REF!,#REF!,#REF!)</definedName>
    <definedName name="SHARED_FORMULA_1_26_1_26_2" localSheetId="11">SUM(#REF!,#REF!,#REF!)</definedName>
    <definedName name="SHARED_FORMULA_1_26_1_26_2" localSheetId="12">SUM(#REF!,#REF!,#REF!)</definedName>
    <definedName name="SHARED_FORMULA_1_26_1_26_2" localSheetId="8">SUM(#REF!,#REF!,#REF!)</definedName>
    <definedName name="SHARED_FORMULA_1_26_1_26_2" localSheetId="9">SUM(#REF!,#REF!,#REF!)</definedName>
    <definedName name="SHARED_FORMULA_1_26_1_26_2">SUM(#REF!,#REF!,#REF!)</definedName>
    <definedName name="SHARED_FORMULA_1_38_1_38_8" localSheetId="11">SUM(#REF!)</definedName>
    <definedName name="SHARED_FORMULA_1_38_1_38_8" localSheetId="12">SUM(#REF!)</definedName>
    <definedName name="SHARED_FORMULA_1_38_1_38_8" localSheetId="8">SUM(#REF!)</definedName>
    <definedName name="SHARED_FORMULA_1_38_1_38_8" localSheetId="9">SUM(#REF!)</definedName>
    <definedName name="SHARED_FORMULA_1_38_1_38_8">SUM(#REF!)</definedName>
    <definedName name="SHARED_FORMULA_1_42_1_42_8" localSheetId="11">SUM(#REF!,#REF!)</definedName>
    <definedName name="SHARED_FORMULA_1_42_1_42_8" localSheetId="12">SUM(#REF!,#REF!)</definedName>
    <definedName name="SHARED_FORMULA_1_42_1_42_8" localSheetId="8">SUM(#REF!,#REF!)</definedName>
    <definedName name="SHARED_FORMULA_1_42_1_42_8" localSheetId="9">SUM(#REF!,#REF!)</definedName>
    <definedName name="SHARED_FORMULA_1_42_1_42_8">SUM(#REF!,#REF!)</definedName>
    <definedName name="SHARED_FORMULA_10_41_10_41_2" localSheetId="11">SUM(#REF!+#REF!+#REF!)</definedName>
    <definedName name="SHARED_FORMULA_10_41_10_41_2" localSheetId="12">SUM(#REF!+#REF!+#REF!)</definedName>
    <definedName name="SHARED_FORMULA_10_41_10_41_2" localSheetId="8">SUM(#REF!+#REF!+#REF!)</definedName>
    <definedName name="SHARED_FORMULA_10_41_10_41_2" localSheetId="9">SUM(#REF!+#REF!+#REF!)</definedName>
    <definedName name="SHARED_FORMULA_10_41_10_41_2">SUM(#REF!+#REF!+#REF!)</definedName>
    <definedName name="SHARED_FORMULA_10_5_10_5_2" localSheetId="11">SUM(#REF!+#REF!+#REF!)</definedName>
    <definedName name="SHARED_FORMULA_10_5_10_5_2" localSheetId="12">SUM(#REF!+#REF!+#REF!)</definedName>
    <definedName name="SHARED_FORMULA_10_5_10_5_2" localSheetId="8">SUM(#REF!+#REF!+#REF!)</definedName>
    <definedName name="SHARED_FORMULA_10_5_10_5_2" localSheetId="9">SUM(#REF!+#REF!+#REF!)</definedName>
    <definedName name="SHARED_FORMULA_10_5_10_5_2">SUM(#REF!+#REF!+#REF!)</definedName>
    <definedName name="SHARED_FORMULA_11_40_11_40_2" localSheetId="11">SUM(#REF!+#REF!+#REF!)</definedName>
    <definedName name="SHARED_FORMULA_11_40_11_40_2" localSheetId="12">SUM(#REF!+#REF!+#REF!)</definedName>
    <definedName name="SHARED_FORMULA_11_40_11_40_2" localSheetId="8">SUM(#REF!+#REF!+#REF!)</definedName>
    <definedName name="SHARED_FORMULA_11_40_11_40_2" localSheetId="9">SUM(#REF!+#REF!+#REF!)</definedName>
    <definedName name="SHARED_FORMULA_11_40_11_40_2">SUM(#REF!+#REF!+#REF!)</definedName>
    <definedName name="SHARED_FORMULA_11_5_11_5_2" localSheetId="11">SUM(#REF!+#REF!+#REF!)</definedName>
    <definedName name="SHARED_FORMULA_11_5_11_5_2" localSheetId="12">SUM(#REF!+#REF!+#REF!)</definedName>
    <definedName name="SHARED_FORMULA_11_5_11_5_2" localSheetId="8">SUM(#REF!+#REF!+#REF!)</definedName>
    <definedName name="SHARED_FORMULA_11_5_11_5_2" localSheetId="9">SUM(#REF!+#REF!+#REF!)</definedName>
    <definedName name="SHARED_FORMULA_11_5_11_5_2">SUM(#REF!+#REF!+#REF!)</definedName>
    <definedName name="SHARED_FORMULA_12_13_12_13_3" localSheetId="11">SUM(#REF!+#REF!+#REF!)</definedName>
    <definedName name="SHARED_FORMULA_12_13_12_13_3" localSheetId="12">SUM(#REF!+#REF!+#REF!)</definedName>
    <definedName name="SHARED_FORMULA_12_13_12_13_3" localSheetId="8">SUM(#REF!+#REF!+#REF!)</definedName>
    <definedName name="SHARED_FORMULA_12_13_12_13_3" localSheetId="9">SUM(#REF!+#REF!+#REF!)</definedName>
    <definedName name="SHARED_FORMULA_12_13_12_13_3">SUM(#REF!+#REF!+#REF!)</definedName>
    <definedName name="SHARED_FORMULA_12_133_12_133_5" localSheetId="11">SUM(#REF!)-#REF!-#REF!-#REF!</definedName>
    <definedName name="SHARED_FORMULA_12_133_12_133_5" localSheetId="12">SUM(#REF!)-#REF!-#REF!-#REF!</definedName>
    <definedName name="SHARED_FORMULA_12_133_12_133_5" localSheetId="8">SUM(#REF!)-#REF!-#REF!-#REF!</definedName>
    <definedName name="SHARED_FORMULA_12_133_12_133_5" localSheetId="9">SUM(#REF!)-#REF!-#REF!-#REF!</definedName>
    <definedName name="SHARED_FORMULA_12_133_12_133_5">SUM(#REF!)-#REF!-#REF!-#REF!</definedName>
    <definedName name="SHARED_FORMULA_12_40_12_40_2" localSheetId="11">SUM(#REF!+#REF!+#REF!)</definedName>
    <definedName name="SHARED_FORMULA_12_40_12_40_2" localSheetId="12">SUM(#REF!+#REF!+#REF!)</definedName>
    <definedName name="SHARED_FORMULA_12_40_12_40_2" localSheetId="8">SUM(#REF!+#REF!+#REF!)</definedName>
    <definedName name="SHARED_FORMULA_12_40_12_40_2" localSheetId="9">SUM(#REF!+#REF!+#REF!)</definedName>
    <definedName name="SHARED_FORMULA_12_40_12_40_2">SUM(#REF!+#REF!+#REF!)</definedName>
    <definedName name="SHARED_FORMULA_12_5_12_5_2" localSheetId="11">SUM(#REF!+#REF!+#REF!)</definedName>
    <definedName name="SHARED_FORMULA_12_5_12_5_2" localSheetId="12">SUM(#REF!+#REF!+#REF!)</definedName>
    <definedName name="SHARED_FORMULA_12_5_12_5_2" localSheetId="8">SUM(#REF!+#REF!+#REF!)</definedName>
    <definedName name="SHARED_FORMULA_12_5_12_5_2" localSheetId="9">SUM(#REF!+#REF!+#REF!)</definedName>
    <definedName name="SHARED_FORMULA_12_5_12_5_2">SUM(#REF!+#REF!+#REF!)</definedName>
    <definedName name="SHARED_FORMULA_12_5_12_5_3" localSheetId="11">SUM(#REF!+#REF!+#REF!)</definedName>
    <definedName name="SHARED_FORMULA_12_5_12_5_3" localSheetId="12">SUM(#REF!+#REF!+#REF!)</definedName>
    <definedName name="SHARED_FORMULA_12_5_12_5_3" localSheetId="8">SUM(#REF!+#REF!+#REF!)</definedName>
    <definedName name="SHARED_FORMULA_12_5_12_5_3" localSheetId="9">SUM(#REF!+#REF!+#REF!)</definedName>
    <definedName name="SHARED_FORMULA_12_5_12_5_3">SUM(#REF!+#REF!+#REF!)</definedName>
    <definedName name="SHARED_FORMULA_12_6_12_6_0" localSheetId="11">#REF!/#REF!*100</definedName>
    <definedName name="SHARED_FORMULA_12_6_12_6_0" localSheetId="12">#REF!/#REF!*100</definedName>
    <definedName name="SHARED_FORMULA_12_6_12_6_0" localSheetId="8">#REF!/#REF!*100</definedName>
    <definedName name="SHARED_FORMULA_12_6_12_6_0" localSheetId="9">#REF!/#REF!*100</definedName>
    <definedName name="SHARED_FORMULA_12_6_12_6_0">#REF!/#REF!*100</definedName>
    <definedName name="SHARED_FORMULA_13_105_13_105_5" localSheetId="11">SUM(#REF!)-#REF!</definedName>
    <definedName name="SHARED_FORMULA_13_105_13_105_5" localSheetId="12">SUM(#REF!)-#REF!</definedName>
    <definedName name="SHARED_FORMULA_13_105_13_105_5" localSheetId="8">SUM(#REF!)-#REF!</definedName>
    <definedName name="SHARED_FORMULA_13_105_13_105_5" localSheetId="9">SUM(#REF!)-#REF!</definedName>
    <definedName name="SHARED_FORMULA_13_105_13_105_5">SUM(#REF!)-#REF!</definedName>
    <definedName name="SHARED_FORMULA_13_3_13_3_5" localSheetId="11">SUM(#REF!)-#REF!</definedName>
    <definedName name="SHARED_FORMULA_13_3_13_3_5" localSheetId="12">SUM(#REF!)-#REF!</definedName>
    <definedName name="SHARED_FORMULA_13_3_13_3_5" localSheetId="8">SUM(#REF!)-#REF!</definedName>
    <definedName name="SHARED_FORMULA_13_3_13_3_5" localSheetId="9">SUM(#REF!)-#REF!</definedName>
    <definedName name="SHARED_FORMULA_13_3_13_3_5">SUM(#REF!)-#REF!</definedName>
    <definedName name="SHARED_FORMULA_13_41_13_41_5" localSheetId="11">SUM(#REF!)-#REF!</definedName>
    <definedName name="SHARED_FORMULA_13_41_13_41_5" localSheetId="12">SUM(#REF!)-#REF!</definedName>
    <definedName name="SHARED_FORMULA_13_41_13_41_5" localSheetId="8">SUM(#REF!)-#REF!</definedName>
    <definedName name="SHARED_FORMULA_13_41_13_41_5" localSheetId="9">SUM(#REF!)-#REF!</definedName>
    <definedName name="SHARED_FORMULA_13_41_13_41_5">SUM(#REF!)-#REF!</definedName>
    <definedName name="SHARED_FORMULA_13_73_13_73_5" localSheetId="11">SUM(#REF!)-#REF!</definedName>
    <definedName name="SHARED_FORMULA_13_73_13_73_5" localSheetId="12">SUM(#REF!)-#REF!</definedName>
    <definedName name="SHARED_FORMULA_13_73_13_73_5" localSheetId="8">SUM(#REF!)-#REF!</definedName>
    <definedName name="SHARED_FORMULA_13_73_13_73_5" localSheetId="9">SUM(#REF!)-#REF!</definedName>
    <definedName name="SHARED_FORMULA_13_73_13_73_5">SUM(#REF!)-#REF!</definedName>
    <definedName name="SHARED_FORMULA_13_9_13_9_3" localSheetId="11">SUM(#REF!+#REF!+#REF!)</definedName>
    <definedName name="SHARED_FORMULA_13_9_13_9_3" localSheetId="12">SUM(#REF!+#REF!+#REF!)</definedName>
    <definedName name="SHARED_FORMULA_13_9_13_9_3" localSheetId="8">SUM(#REF!+#REF!+#REF!)</definedName>
    <definedName name="SHARED_FORMULA_13_9_13_9_3" localSheetId="9">SUM(#REF!+#REF!+#REF!)</definedName>
    <definedName name="SHARED_FORMULA_13_9_13_9_3">SUM(#REF!+#REF!+#REF!)</definedName>
    <definedName name="SHARED_FORMULA_14_102_14_102_5" localSheetId="11">#REF!</definedName>
    <definedName name="SHARED_FORMULA_14_102_14_102_5" localSheetId="12">#REF!</definedName>
    <definedName name="SHARED_FORMULA_14_102_14_102_5" localSheetId="8">#REF!</definedName>
    <definedName name="SHARED_FORMULA_14_102_14_102_5" localSheetId="9">#REF!</definedName>
    <definedName name="SHARED_FORMULA_14_102_14_102_5">#REF!</definedName>
    <definedName name="SHARED_FORMULA_14_121_14_121_5" localSheetId="11">#REF!+#REF!+#REF!+#REF!</definedName>
    <definedName name="SHARED_FORMULA_14_121_14_121_5" localSheetId="12">#REF!+#REF!+#REF!+#REF!</definedName>
    <definedName name="SHARED_FORMULA_14_121_14_121_5" localSheetId="8">#REF!+#REF!+#REF!+#REF!</definedName>
    <definedName name="SHARED_FORMULA_14_121_14_121_5" localSheetId="9">#REF!+#REF!+#REF!+#REF!</definedName>
    <definedName name="SHARED_FORMULA_14_121_14_121_5">#REF!+#REF!+#REF!+#REF!</definedName>
    <definedName name="SHARED_FORMULA_14_131_14_131_5" localSheetId="11">#REF!+#REF!+#REF!+#REF!+#REF!+#REF!+#REF!+#REF!+#REF!+#REF!+#REF!+#REF!+#REF!+#REF!+#REF!+#REF!+#REF!+#REF!+#REF!+#REF!+#REF!+#REF!+#REF!</definedName>
    <definedName name="SHARED_FORMULA_14_131_14_131_5" localSheetId="12">#REF!+#REF!+#REF!+#REF!+#REF!+#REF!+#REF!+#REF!+#REF!+#REF!+#REF!+#REF!+#REF!+#REF!+#REF!+#REF!+#REF!+#REF!+#REF!+#REF!+#REF!+#REF!+#REF!</definedName>
    <definedName name="SHARED_FORMULA_14_131_14_131_5" localSheetId="8">#REF!+#REF!+#REF!+#REF!+#REF!+#REF!+#REF!+#REF!+#REF!+#REF!+#REF!+#REF!+#REF!+#REF!+#REF!+#REF!+#REF!+#REF!+#REF!+#REF!+#REF!+#REF!+#REF!</definedName>
    <definedName name="SHARED_FORMULA_14_131_14_131_5" localSheetId="9">#REF!+#REF!+#REF!+#REF!+#REF!+#REF!+#REF!+#REF!+#REF!+#REF!+#REF!+#REF!+#REF!+#REF!+#REF!+#REF!+#REF!+#REF!+#REF!+#REF!+#REF!+#REF!+#REF!</definedName>
    <definedName name="SHARED_FORMULA_14_131_14_131_5">#REF!+#REF!+#REF!+#REF!+#REF!+#REF!+#REF!+#REF!+#REF!+#REF!+#REF!+#REF!+#REF!+#REF!+#REF!+#REF!+#REF!+#REF!+#REF!+#REF!+#REF!+#REF!+#REF!</definedName>
    <definedName name="SHARED_FORMULA_14_150_14_150_5" localSheetId="11">#REF!+#REF!</definedName>
    <definedName name="SHARED_FORMULA_14_150_14_150_5" localSheetId="12">#REF!+#REF!</definedName>
    <definedName name="SHARED_FORMULA_14_150_14_150_5" localSheetId="8">#REF!+#REF!</definedName>
    <definedName name="SHARED_FORMULA_14_150_14_150_5" localSheetId="9">#REF!+#REF!</definedName>
    <definedName name="SHARED_FORMULA_14_150_14_150_5">#REF!+#REF!</definedName>
    <definedName name="SHARED_FORMULA_14_151_14_151_5" localSheetId="11">#REF!-#REF!</definedName>
    <definedName name="SHARED_FORMULA_14_151_14_151_5" localSheetId="12">#REF!-#REF!</definedName>
    <definedName name="SHARED_FORMULA_14_151_14_151_5" localSheetId="8">#REF!-#REF!</definedName>
    <definedName name="SHARED_FORMULA_14_151_14_151_5" localSheetId="9">#REF!-#REF!</definedName>
    <definedName name="SHARED_FORMULA_14_151_14_151_5">#REF!-#REF!</definedName>
    <definedName name="SHARED_FORMULA_14_71_14_71_5" localSheetId="11">#REF!+#REF!+#REF!+#REF!</definedName>
    <definedName name="SHARED_FORMULA_14_71_14_71_5" localSheetId="12">#REF!+#REF!+#REF!+#REF!</definedName>
    <definedName name="SHARED_FORMULA_14_71_14_71_5" localSheetId="8">#REF!+#REF!+#REF!+#REF!</definedName>
    <definedName name="SHARED_FORMULA_14_71_14_71_5" localSheetId="9">#REF!+#REF!+#REF!+#REF!</definedName>
    <definedName name="SHARED_FORMULA_14_71_14_71_5">#REF!+#REF!+#REF!+#REF!</definedName>
    <definedName name="SHARED_FORMULA_14_72_14_72_5" localSheetId="11">#REF!+#REF!+#REF!+#REF!</definedName>
    <definedName name="SHARED_FORMULA_14_72_14_72_5" localSheetId="12">#REF!+#REF!+#REF!+#REF!</definedName>
    <definedName name="SHARED_FORMULA_14_72_14_72_5" localSheetId="8">#REF!+#REF!+#REF!+#REF!</definedName>
    <definedName name="SHARED_FORMULA_14_72_14_72_5" localSheetId="9">#REF!+#REF!+#REF!+#REF!</definedName>
    <definedName name="SHARED_FORMULA_14_72_14_72_5">#REF!+#REF!+#REF!+#REF!</definedName>
    <definedName name="SHARED_FORMULA_14_73_14_73_5" localSheetId="11">#REF!+#REF!+#REF!+#REF!</definedName>
    <definedName name="SHARED_FORMULA_14_73_14_73_5" localSheetId="12">#REF!+#REF!+#REF!+#REF!</definedName>
    <definedName name="SHARED_FORMULA_14_73_14_73_5" localSheetId="8">#REF!+#REF!+#REF!+#REF!</definedName>
    <definedName name="SHARED_FORMULA_14_73_14_73_5" localSheetId="9">#REF!+#REF!+#REF!+#REF!</definedName>
    <definedName name="SHARED_FORMULA_14_73_14_73_5">#REF!+#REF!+#REF!+#REF!</definedName>
    <definedName name="SHARED_FORMULA_14_74_14_74_5" localSheetId="11">#REF!+#REF!+#REF!+#REF!</definedName>
    <definedName name="SHARED_FORMULA_14_74_14_74_5" localSheetId="12">#REF!+#REF!+#REF!+#REF!</definedName>
    <definedName name="SHARED_FORMULA_14_74_14_74_5" localSheetId="8">#REF!+#REF!+#REF!+#REF!</definedName>
    <definedName name="SHARED_FORMULA_14_74_14_74_5" localSheetId="9">#REF!+#REF!+#REF!+#REF!</definedName>
    <definedName name="SHARED_FORMULA_14_74_14_74_5">#REF!+#REF!+#REF!+#REF!</definedName>
    <definedName name="SHARED_FORMULA_14_75_14_75_5" localSheetId="11">#REF!+#REF!+#REF!+#REF!</definedName>
    <definedName name="SHARED_FORMULA_14_75_14_75_5" localSheetId="12">#REF!+#REF!+#REF!+#REF!</definedName>
    <definedName name="SHARED_FORMULA_14_75_14_75_5" localSheetId="8">#REF!+#REF!+#REF!+#REF!</definedName>
    <definedName name="SHARED_FORMULA_14_75_14_75_5" localSheetId="9">#REF!+#REF!+#REF!+#REF!</definedName>
    <definedName name="SHARED_FORMULA_14_75_14_75_5">#REF!+#REF!+#REF!+#REF!</definedName>
    <definedName name="SHARED_FORMULA_14_86_14_86_5" localSheetId="11">#REF!+#REF!</definedName>
    <definedName name="SHARED_FORMULA_14_86_14_86_5" localSheetId="12">#REF!+#REF!</definedName>
    <definedName name="SHARED_FORMULA_14_86_14_86_5" localSheetId="8">#REF!+#REF!</definedName>
    <definedName name="SHARED_FORMULA_14_86_14_86_5" localSheetId="9">#REF!+#REF!</definedName>
    <definedName name="SHARED_FORMULA_14_86_14_86_5">#REF!+#REF!</definedName>
    <definedName name="SHARED_FORMULA_14_9_14_9_3" localSheetId="11">SUM(#REF!+#REF!+#REF!)</definedName>
    <definedName name="SHARED_FORMULA_14_9_14_9_3" localSheetId="12">SUM(#REF!+#REF!+#REF!)</definedName>
    <definedName name="SHARED_FORMULA_14_9_14_9_3" localSheetId="8">SUM(#REF!+#REF!+#REF!)</definedName>
    <definedName name="SHARED_FORMULA_14_9_14_9_3" localSheetId="9">SUM(#REF!+#REF!+#REF!)</definedName>
    <definedName name="SHARED_FORMULA_14_9_14_9_3">SUM(#REF!+#REF!+#REF!)</definedName>
    <definedName name="SHARED_FORMULA_16_112_16_112_5" localSheetId="11">#REF!</definedName>
    <definedName name="SHARED_FORMULA_16_112_16_112_5" localSheetId="12">#REF!</definedName>
    <definedName name="SHARED_FORMULA_16_112_16_112_5" localSheetId="8">#REF!</definedName>
    <definedName name="SHARED_FORMULA_16_112_16_112_5" localSheetId="9">#REF!</definedName>
    <definedName name="SHARED_FORMULA_16_112_16_112_5">#REF!</definedName>
    <definedName name="SHARED_FORMULA_17_108_17_108_5" localSheetId="11">#REF!</definedName>
    <definedName name="SHARED_FORMULA_17_108_17_108_5" localSheetId="12">#REF!</definedName>
    <definedName name="SHARED_FORMULA_17_108_17_108_5" localSheetId="8">#REF!</definedName>
    <definedName name="SHARED_FORMULA_17_108_17_108_5" localSheetId="9">#REF!</definedName>
    <definedName name="SHARED_FORMULA_17_108_17_108_5">#REF!</definedName>
    <definedName name="SHARED_FORMULA_17_117_17_117_5" localSheetId="11">#REF!</definedName>
    <definedName name="SHARED_FORMULA_17_117_17_117_5" localSheetId="12">#REF!</definedName>
    <definedName name="SHARED_FORMULA_17_117_17_117_5" localSheetId="8">#REF!</definedName>
    <definedName name="SHARED_FORMULA_17_117_17_117_5" localSheetId="9">#REF!</definedName>
    <definedName name="SHARED_FORMULA_17_117_17_117_5">#REF!</definedName>
    <definedName name="SHARED_FORMULA_17_127_17_127_5" localSheetId="11">#REF!</definedName>
    <definedName name="SHARED_FORMULA_17_127_17_127_5" localSheetId="12">#REF!</definedName>
    <definedName name="SHARED_FORMULA_17_127_17_127_5" localSheetId="8">#REF!</definedName>
    <definedName name="SHARED_FORMULA_17_127_17_127_5" localSheetId="9">#REF!</definedName>
    <definedName name="SHARED_FORMULA_17_127_17_127_5">#REF!</definedName>
    <definedName name="SHARED_FORMULA_17_22_17_22_5" localSheetId="11">#REF!</definedName>
    <definedName name="SHARED_FORMULA_17_22_17_22_5" localSheetId="12">#REF!</definedName>
    <definedName name="SHARED_FORMULA_17_22_17_22_5" localSheetId="8">#REF!</definedName>
    <definedName name="SHARED_FORMULA_17_22_17_22_5" localSheetId="9">#REF!</definedName>
    <definedName name="SHARED_FORMULA_17_22_17_22_5">#REF!</definedName>
    <definedName name="SHARED_FORMULA_17_27_17_27_5" localSheetId="11">#REF!</definedName>
    <definedName name="SHARED_FORMULA_17_27_17_27_5" localSheetId="12">#REF!</definedName>
    <definedName name="SHARED_FORMULA_17_27_17_27_5" localSheetId="8">#REF!</definedName>
    <definedName name="SHARED_FORMULA_17_27_17_27_5" localSheetId="9">#REF!</definedName>
    <definedName name="SHARED_FORMULA_17_27_17_27_5">#REF!</definedName>
    <definedName name="SHARED_FORMULA_17_32_17_32_5" localSheetId="11">#REF!</definedName>
    <definedName name="SHARED_FORMULA_17_32_17_32_5" localSheetId="12">#REF!</definedName>
    <definedName name="SHARED_FORMULA_17_32_17_32_5" localSheetId="8">#REF!</definedName>
    <definedName name="SHARED_FORMULA_17_32_17_32_5" localSheetId="9">#REF!</definedName>
    <definedName name="SHARED_FORMULA_17_32_17_32_5">#REF!</definedName>
    <definedName name="SHARED_FORMULA_17_37_17_37_5" localSheetId="11">#REF!</definedName>
    <definedName name="SHARED_FORMULA_17_37_17_37_5" localSheetId="12">#REF!</definedName>
    <definedName name="SHARED_FORMULA_17_37_17_37_5" localSheetId="8">#REF!</definedName>
    <definedName name="SHARED_FORMULA_17_37_17_37_5" localSheetId="9">#REF!</definedName>
    <definedName name="SHARED_FORMULA_17_37_17_37_5">#REF!</definedName>
    <definedName name="SHARED_FORMULA_17_4_17_4_5" localSheetId="11">#REF!</definedName>
    <definedName name="SHARED_FORMULA_17_4_17_4_5" localSheetId="12">#REF!</definedName>
    <definedName name="SHARED_FORMULA_17_4_17_4_5" localSheetId="8">#REF!</definedName>
    <definedName name="SHARED_FORMULA_17_4_17_4_5" localSheetId="9">#REF!</definedName>
    <definedName name="SHARED_FORMULA_17_4_17_4_5">#REF!</definedName>
    <definedName name="SHARED_FORMULA_17_43_17_43_5" localSheetId="11">#REF!</definedName>
    <definedName name="SHARED_FORMULA_17_43_17_43_5" localSheetId="12">#REF!</definedName>
    <definedName name="SHARED_FORMULA_17_43_17_43_5" localSheetId="8">#REF!</definedName>
    <definedName name="SHARED_FORMULA_17_43_17_43_5" localSheetId="9">#REF!</definedName>
    <definedName name="SHARED_FORMULA_17_43_17_43_5">#REF!</definedName>
    <definedName name="SHARED_FORMULA_17_47_17_47_5" localSheetId="11">#REF!</definedName>
    <definedName name="SHARED_FORMULA_17_47_17_47_5" localSheetId="12">#REF!</definedName>
    <definedName name="SHARED_FORMULA_17_47_17_47_5" localSheetId="8">#REF!</definedName>
    <definedName name="SHARED_FORMULA_17_47_17_47_5" localSheetId="9">#REF!</definedName>
    <definedName name="SHARED_FORMULA_17_47_17_47_5">#REF!</definedName>
    <definedName name="SHARED_FORMULA_17_52_17_52_5" localSheetId="11">#REF!</definedName>
    <definedName name="SHARED_FORMULA_17_52_17_52_5" localSheetId="12">#REF!</definedName>
    <definedName name="SHARED_FORMULA_17_52_17_52_5" localSheetId="8">#REF!</definedName>
    <definedName name="SHARED_FORMULA_17_52_17_52_5" localSheetId="9">#REF!</definedName>
    <definedName name="SHARED_FORMULA_17_52_17_52_5">#REF!</definedName>
    <definedName name="SHARED_FORMULA_17_57_17_57_5" localSheetId="11">#REF!</definedName>
    <definedName name="SHARED_FORMULA_17_57_17_57_5" localSheetId="12">#REF!</definedName>
    <definedName name="SHARED_FORMULA_17_57_17_57_5" localSheetId="8">#REF!</definedName>
    <definedName name="SHARED_FORMULA_17_57_17_57_5" localSheetId="9">#REF!</definedName>
    <definedName name="SHARED_FORMULA_17_57_17_57_5">#REF!</definedName>
    <definedName name="SHARED_FORMULA_17_62_17_62_5" localSheetId="11">#REF!</definedName>
    <definedName name="SHARED_FORMULA_17_62_17_62_5" localSheetId="12">#REF!</definedName>
    <definedName name="SHARED_FORMULA_17_62_17_62_5" localSheetId="8">#REF!</definedName>
    <definedName name="SHARED_FORMULA_17_62_17_62_5" localSheetId="9">#REF!</definedName>
    <definedName name="SHARED_FORMULA_17_62_17_62_5">#REF!</definedName>
    <definedName name="SHARED_FORMULA_17_67_17_67_5" localSheetId="11">#REF!</definedName>
    <definedName name="SHARED_FORMULA_17_67_17_67_5" localSheetId="12">#REF!</definedName>
    <definedName name="SHARED_FORMULA_17_67_17_67_5" localSheetId="8">#REF!</definedName>
    <definedName name="SHARED_FORMULA_17_67_17_67_5" localSheetId="9">#REF!</definedName>
    <definedName name="SHARED_FORMULA_17_67_17_67_5">#REF!</definedName>
    <definedName name="SHARED_FORMULA_17_77_17_77_5" localSheetId="11">#REF!</definedName>
    <definedName name="SHARED_FORMULA_17_77_17_77_5" localSheetId="12">#REF!</definedName>
    <definedName name="SHARED_FORMULA_17_77_17_77_5" localSheetId="8">#REF!</definedName>
    <definedName name="SHARED_FORMULA_17_77_17_77_5" localSheetId="9">#REF!</definedName>
    <definedName name="SHARED_FORMULA_17_77_17_77_5">#REF!</definedName>
    <definedName name="SHARED_FORMULA_17_82_17_82_5" localSheetId="11">#REF!</definedName>
    <definedName name="SHARED_FORMULA_17_82_17_82_5" localSheetId="12">#REF!</definedName>
    <definedName name="SHARED_FORMULA_17_82_17_82_5" localSheetId="8">#REF!</definedName>
    <definedName name="SHARED_FORMULA_17_82_17_82_5" localSheetId="9">#REF!</definedName>
    <definedName name="SHARED_FORMULA_17_82_17_82_5">#REF!</definedName>
    <definedName name="SHARED_FORMULA_17_9_17_9_5" localSheetId="11">#REF!</definedName>
    <definedName name="SHARED_FORMULA_17_9_17_9_5" localSheetId="12">#REF!</definedName>
    <definedName name="SHARED_FORMULA_17_9_17_9_5" localSheetId="8">#REF!</definedName>
    <definedName name="SHARED_FORMULA_17_9_17_9_5" localSheetId="9">#REF!</definedName>
    <definedName name="SHARED_FORMULA_17_9_17_9_5">#REF!</definedName>
    <definedName name="SHARED_FORMULA_17_92_17_92_5" localSheetId="11">#REF!</definedName>
    <definedName name="SHARED_FORMULA_17_92_17_92_5" localSheetId="12">#REF!</definedName>
    <definedName name="SHARED_FORMULA_17_92_17_92_5" localSheetId="8">#REF!</definedName>
    <definedName name="SHARED_FORMULA_17_92_17_92_5" localSheetId="9">#REF!</definedName>
    <definedName name="SHARED_FORMULA_17_92_17_92_5">#REF!</definedName>
    <definedName name="SHARED_FORMULA_17_97_17_97_5" localSheetId="11">#REF!</definedName>
    <definedName name="SHARED_FORMULA_17_97_17_97_5" localSheetId="12">#REF!</definedName>
    <definedName name="SHARED_FORMULA_17_97_17_97_5" localSheetId="8">#REF!</definedName>
    <definedName name="SHARED_FORMULA_17_97_17_97_5" localSheetId="9">#REF!</definedName>
    <definedName name="SHARED_FORMULA_17_97_17_97_5">#REF!</definedName>
    <definedName name="SHARED_FORMULA_2_102_2_102_5" localSheetId="11">#REF!</definedName>
    <definedName name="SHARED_FORMULA_2_102_2_102_5" localSheetId="12">#REF!</definedName>
    <definedName name="SHARED_FORMULA_2_102_2_102_5" localSheetId="8">#REF!</definedName>
    <definedName name="SHARED_FORMULA_2_102_2_102_5" localSheetId="9">#REF!</definedName>
    <definedName name="SHARED_FORMULA_2_102_2_102_5">#REF!</definedName>
    <definedName name="SHARED_FORMULA_2_107_2_107_5" localSheetId="11">#REF!</definedName>
    <definedName name="SHARED_FORMULA_2_107_2_107_5" localSheetId="12">#REF!</definedName>
    <definedName name="SHARED_FORMULA_2_107_2_107_5" localSheetId="8">#REF!</definedName>
    <definedName name="SHARED_FORMULA_2_107_2_107_5" localSheetId="9">#REF!</definedName>
    <definedName name="SHARED_FORMULA_2_107_2_107_5">#REF!</definedName>
    <definedName name="SHARED_FORMULA_2_112_2_112_5" localSheetId="11">#REF!</definedName>
    <definedName name="SHARED_FORMULA_2_112_2_112_5" localSheetId="12">#REF!</definedName>
    <definedName name="SHARED_FORMULA_2_112_2_112_5" localSheetId="8">#REF!</definedName>
    <definedName name="SHARED_FORMULA_2_112_2_112_5" localSheetId="9">#REF!</definedName>
    <definedName name="SHARED_FORMULA_2_112_2_112_5">#REF!</definedName>
    <definedName name="SHARED_FORMULA_2_121_2_121_5" localSheetId="11">#REF!+#REF!+#REF!+#REF!</definedName>
    <definedName name="SHARED_FORMULA_2_121_2_121_5" localSheetId="12">#REF!+#REF!+#REF!+#REF!</definedName>
    <definedName name="SHARED_FORMULA_2_121_2_121_5" localSheetId="8">#REF!+#REF!+#REF!+#REF!</definedName>
    <definedName name="SHARED_FORMULA_2_121_2_121_5" localSheetId="9">#REF!+#REF!+#REF!+#REF!</definedName>
    <definedName name="SHARED_FORMULA_2_121_2_121_5">#REF!+#REF!+#REF!+#REF!</definedName>
    <definedName name="SHARED_FORMULA_2_122_2_122_5" localSheetId="11">#REF!+#REF!+#REF!+#REF!</definedName>
    <definedName name="SHARED_FORMULA_2_122_2_122_5" localSheetId="12">#REF!+#REF!+#REF!+#REF!</definedName>
    <definedName name="SHARED_FORMULA_2_122_2_122_5" localSheetId="8">#REF!+#REF!+#REF!+#REF!</definedName>
    <definedName name="SHARED_FORMULA_2_122_2_122_5" localSheetId="9">#REF!+#REF!+#REF!+#REF!</definedName>
    <definedName name="SHARED_FORMULA_2_122_2_122_5">#REF!+#REF!+#REF!+#REF!</definedName>
    <definedName name="SHARED_FORMULA_2_123_2_123_5" localSheetId="11">#REF!+#REF!+#REF!+#REF!</definedName>
    <definedName name="SHARED_FORMULA_2_123_2_123_5" localSheetId="12">#REF!+#REF!+#REF!+#REF!</definedName>
    <definedName name="SHARED_FORMULA_2_123_2_123_5" localSheetId="8">#REF!+#REF!+#REF!+#REF!</definedName>
    <definedName name="SHARED_FORMULA_2_123_2_123_5" localSheetId="9">#REF!+#REF!+#REF!+#REF!</definedName>
    <definedName name="SHARED_FORMULA_2_123_2_123_5">#REF!+#REF!+#REF!+#REF!</definedName>
    <definedName name="SHARED_FORMULA_2_124_2_124_5" localSheetId="11">#REF!+#REF!+#REF!+#REF!</definedName>
    <definedName name="SHARED_FORMULA_2_124_2_124_5" localSheetId="12">#REF!+#REF!+#REF!+#REF!</definedName>
    <definedName name="SHARED_FORMULA_2_124_2_124_5" localSheetId="8">#REF!+#REF!+#REF!+#REF!</definedName>
    <definedName name="SHARED_FORMULA_2_124_2_124_5" localSheetId="9">#REF!+#REF!+#REF!+#REF!</definedName>
    <definedName name="SHARED_FORMULA_2_124_2_124_5">#REF!+#REF!+#REF!+#REF!</definedName>
    <definedName name="SHARED_FORMULA_2_125_2_125_5" localSheetId="11">#REF!+#REF!+#REF!+#REF!</definedName>
    <definedName name="SHARED_FORMULA_2_125_2_125_5" localSheetId="12">#REF!+#REF!+#REF!+#REF!</definedName>
    <definedName name="SHARED_FORMULA_2_125_2_125_5" localSheetId="8">#REF!+#REF!+#REF!+#REF!</definedName>
    <definedName name="SHARED_FORMULA_2_125_2_125_5" localSheetId="9">#REF!+#REF!+#REF!+#REF!</definedName>
    <definedName name="SHARED_FORMULA_2_125_2_125_5">#REF!+#REF!+#REF!+#REF!</definedName>
    <definedName name="SHARED_FORMULA_2_127_2_127_5" localSheetId="11">#REF!</definedName>
    <definedName name="SHARED_FORMULA_2_127_2_127_5" localSheetId="12">#REF!</definedName>
    <definedName name="SHARED_FORMULA_2_127_2_127_5" localSheetId="8">#REF!</definedName>
    <definedName name="SHARED_FORMULA_2_127_2_127_5" localSheetId="9">#REF!</definedName>
    <definedName name="SHARED_FORMULA_2_127_2_127_5">#REF!</definedName>
    <definedName name="SHARED_FORMULA_2_131_2_131_5" localSheetId="11">#REF!+#REF!+#REF!+#REF!+#REF!+#REF!+#REF!+#REF!+#REF!+#REF!+#REF!+#REF!+#REF!+#REF!+#REF!+#REF!+#REF!+#REF!+#REF!+#REF!+#REF!+#REF!+#REF!</definedName>
    <definedName name="SHARED_FORMULA_2_131_2_131_5" localSheetId="12">#REF!+#REF!+#REF!+#REF!+#REF!+#REF!+#REF!+#REF!+#REF!+#REF!+#REF!+#REF!+#REF!+#REF!+#REF!+#REF!+#REF!+#REF!+#REF!+#REF!+#REF!+#REF!+#REF!</definedName>
    <definedName name="SHARED_FORMULA_2_131_2_131_5" localSheetId="8">#REF!+#REF!+#REF!+#REF!+#REF!+#REF!+#REF!+#REF!+#REF!+#REF!+#REF!+#REF!+#REF!+#REF!+#REF!+#REF!+#REF!+#REF!+#REF!+#REF!+#REF!+#REF!+#REF!</definedName>
    <definedName name="SHARED_FORMULA_2_131_2_131_5" localSheetId="9">#REF!+#REF!+#REF!+#REF!+#REF!+#REF!+#REF!+#REF!+#REF!+#REF!+#REF!+#REF!+#REF!+#REF!+#REF!+#REF!+#REF!+#REF!+#REF!+#REF!+#REF!+#REF!+#REF!</definedName>
    <definedName name="SHARED_FORMULA_2_131_2_131_5">#REF!+#REF!+#REF!+#REF!+#REF!+#REF!+#REF!+#REF!+#REF!+#REF!+#REF!+#REF!+#REF!+#REF!+#REF!+#REF!+#REF!+#REF!+#REF!+#REF!+#REF!+#REF!+#REF!</definedName>
    <definedName name="SHARED_FORMULA_2_132_2_132_5" localSheetId="11">#REF!+#REF!+#REF!+#REF!+#REF!+#REF!+#REF!+#REF!+#REF!+#REF!+#REF!+#REF!+#REF!+#REF!+#REF!+#REF!+#REF!+#REF!+#REF!+#REF!+#REF!+#REF!+#REF!</definedName>
    <definedName name="SHARED_FORMULA_2_132_2_132_5" localSheetId="12">#REF!+#REF!+#REF!+#REF!+#REF!+#REF!+#REF!+#REF!+#REF!+#REF!+#REF!+#REF!+#REF!+#REF!+#REF!+#REF!+#REF!+#REF!+#REF!+#REF!+#REF!+#REF!+#REF!</definedName>
    <definedName name="SHARED_FORMULA_2_132_2_132_5" localSheetId="8">#REF!+#REF!+#REF!+#REF!+#REF!+#REF!+#REF!+#REF!+#REF!+#REF!+#REF!+#REF!+#REF!+#REF!+#REF!+#REF!+#REF!+#REF!+#REF!+#REF!+#REF!+#REF!+#REF!</definedName>
    <definedName name="SHARED_FORMULA_2_132_2_132_5" localSheetId="9">#REF!+#REF!+#REF!+#REF!+#REF!+#REF!+#REF!+#REF!+#REF!+#REF!+#REF!+#REF!+#REF!+#REF!+#REF!+#REF!+#REF!+#REF!+#REF!+#REF!+#REF!+#REF!+#REF!</definedName>
    <definedName name="SHARED_FORMULA_2_132_2_132_5">#REF!+#REF!+#REF!+#REF!+#REF!+#REF!+#REF!+#REF!+#REF!+#REF!+#REF!+#REF!+#REF!+#REF!+#REF!+#REF!+#REF!+#REF!+#REF!+#REF!+#REF!+#REF!+#REF!</definedName>
    <definedName name="SHARED_FORMULA_2_134_2_134_5" localSheetId="11">#REF!+#REF!+#REF!+#REF!+#REF!+#REF!+#REF!+#REF!+#REF!+#REF!+#REF!+#REF!+#REF!+#REF!+#REF!+#REF!+#REF!+#REF!+#REF!+#REF!+#REF!+#REF!+#REF!</definedName>
    <definedName name="SHARED_FORMULA_2_134_2_134_5" localSheetId="12">#REF!+#REF!+#REF!+#REF!+#REF!+#REF!+#REF!+#REF!+#REF!+#REF!+#REF!+#REF!+#REF!+#REF!+#REF!+#REF!+#REF!+#REF!+#REF!+#REF!+#REF!+#REF!+#REF!</definedName>
    <definedName name="SHARED_FORMULA_2_134_2_134_5" localSheetId="8">#REF!+#REF!+#REF!+#REF!+#REF!+#REF!+#REF!+#REF!+#REF!+#REF!+#REF!+#REF!+#REF!+#REF!+#REF!+#REF!+#REF!+#REF!+#REF!+#REF!+#REF!+#REF!+#REF!</definedName>
    <definedName name="SHARED_FORMULA_2_134_2_134_5" localSheetId="9">#REF!+#REF!+#REF!+#REF!+#REF!+#REF!+#REF!+#REF!+#REF!+#REF!+#REF!+#REF!+#REF!+#REF!+#REF!+#REF!+#REF!+#REF!+#REF!+#REF!+#REF!+#REF!+#REF!</definedName>
    <definedName name="SHARED_FORMULA_2_134_2_134_5">#REF!+#REF!+#REF!+#REF!+#REF!+#REF!+#REF!+#REF!+#REF!+#REF!+#REF!+#REF!+#REF!+#REF!+#REF!+#REF!+#REF!+#REF!+#REF!+#REF!+#REF!+#REF!+#REF!</definedName>
    <definedName name="SHARED_FORMULA_2_137_2_137_5" localSheetId="11">#REF!+#REF!+#REF!+#REF!+#REF!+#REF!+#REF!+#REF!+#REF!+#REF!+#REF!+#REF!+#REF!+#REF!+#REF!+#REF!+#REF!+#REF!+#REF!+#REF!+#REF!+#REF!+#REF!</definedName>
    <definedName name="SHARED_FORMULA_2_137_2_137_5" localSheetId="12">#REF!+#REF!+#REF!+#REF!+#REF!+#REF!+#REF!+#REF!+#REF!+#REF!+#REF!+#REF!+#REF!+#REF!+#REF!+#REF!+#REF!+#REF!+#REF!+#REF!+#REF!+#REF!+#REF!</definedName>
    <definedName name="SHARED_FORMULA_2_137_2_137_5" localSheetId="8">#REF!+#REF!+#REF!+#REF!+#REF!+#REF!+#REF!+#REF!+#REF!+#REF!+#REF!+#REF!+#REF!+#REF!+#REF!+#REF!+#REF!+#REF!+#REF!+#REF!+#REF!+#REF!+#REF!</definedName>
    <definedName name="SHARED_FORMULA_2_137_2_137_5" localSheetId="9">#REF!+#REF!+#REF!+#REF!+#REF!+#REF!+#REF!+#REF!+#REF!+#REF!+#REF!+#REF!+#REF!+#REF!+#REF!+#REF!+#REF!+#REF!+#REF!+#REF!+#REF!+#REF!+#REF!</definedName>
    <definedName name="SHARED_FORMULA_2_137_2_137_5">#REF!+#REF!+#REF!+#REF!+#REF!+#REF!+#REF!+#REF!+#REF!+#REF!+#REF!+#REF!+#REF!+#REF!+#REF!+#REF!+#REF!+#REF!+#REF!+#REF!+#REF!+#REF!+#REF!</definedName>
    <definedName name="SHARED_FORMULA_2_14_2_14_5" localSheetId="11">#REF!</definedName>
    <definedName name="SHARED_FORMULA_2_14_2_14_5" localSheetId="12">#REF!</definedName>
    <definedName name="SHARED_FORMULA_2_14_2_14_5" localSheetId="8">#REF!</definedName>
    <definedName name="SHARED_FORMULA_2_14_2_14_5" localSheetId="9">#REF!</definedName>
    <definedName name="SHARED_FORMULA_2_14_2_14_5">#REF!</definedName>
    <definedName name="SHARED_FORMULA_2_140_2_140_5" localSheetId="11">#REF!+#REF!+#REF!+#REF!+#REF!+#REF!+#REF!+#REF!+#REF!+#REF!+#REF!+#REF!+#REF!+#REF!+#REF!+#REF!+#REF!+#REF!+#REF!+#REF!+#REF!+#REF!</definedName>
    <definedName name="SHARED_FORMULA_2_140_2_140_5" localSheetId="12">#REF!+#REF!+#REF!+#REF!+#REF!+#REF!+#REF!+#REF!+#REF!+#REF!+#REF!+#REF!+#REF!+#REF!+#REF!+#REF!+#REF!+#REF!+#REF!+#REF!+#REF!+#REF!</definedName>
    <definedName name="SHARED_FORMULA_2_140_2_140_5" localSheetId="8">#REF!+#REF!+#REF!+#REF!+#REF!+#REF!+#REF!+#REF!+#REF!+#REF!+#REF!+#REF!+#REF!+#REF!+#REF!+#REF!+#REF!+#REF!+#REF!+#REF!+#REF!+#REF!</definedName>
    <definedName name="SHARED_FORMULA_2_140_2_140_5" localSheetId="9">#REF!+#REF!+#REF!+#REF!+#REF!+#REF!+#REF!+#REF!+#REF!+#REF!+#REF!+#REF!+#REF!+#REF!+#REF!+#REF!+#REF!+#REF!+#REF!+#REF!+#REF!+#REF!</definedName>
    <definedName name="SHARED_FORMULA_2_140_2_140_5">#REF!+#REF!+#REF!+#REF!+#REF!+#REF!+#REF!+#REF!+#REF!+#REF!+#REF!+#REF!+#REF!+#REF!+#REF!+#REF!+#REF!+#REF!+#REF!+#REF!+#REF!+#REF!</definedName>
    <definedName name="SHARED_FORMULA_2_141_2_141_5" localSheetId="11">#REF!+#REF!+#REF!+#REF!+#REF!+#REF!+#REF!+#REF!+#REF!+#REF!+#REF!+#REF!+#REF!+#REF!+#REF!+#REF!+#REF!+#REF!+#REF!+#REF!+#REF!+#REF!</definedName>
    <definedName name="SHARED_FORMULA_2_141_2_141_5" localSheetId="12">#REF!+#REF!+#REF!+#REF!+#REF!+#REF!+#REF!+#REF!+#REF!+#REF!+#REF!+#REF!+#REF!+#REF!+#REF!+#REF!+#REF!+#REF!+#REF!+#REF!+#REF!+#REF!</definedName>
    <definedName name="SHARED_FORMULA_2_141_2_141_5" localSheetId="8">#REF!+#REF!+#REF!+#REF!+#REF!+#REF!+#REF!+#REF!+#REF!+#REF!+#REF!+#REF!+#REF!+#REF!+#REF!+#REF!+#REF!+#REF!+#REF!+#REF!+#REF!+#REF!</definedName>
    <definedName name="SHARED_FORMULA_2_141_2_141_5" localSheetId="9">#REF!+#REF!+#REF!+#REF!+#REF!+#REF!+#REF!+#REF!+#REF!+#REF!+#REF!+#REF!+#REF!+#REF!+#REF!+#REF!+#REF!+#REF!+#REF!+#REF!+#REF!+#REF!</definedName>
    <definedName name="SHARED_FORMULA_2_141_2_141_5">#REF!+#REF!+#REF!+#REF!+#REF!+#REF!+#REF!+#REF!+#REF!+#REF!+#REF!+#REF!+#REF!+#REF!+#REF!+#REF!+#REF!+#REF!+#REF!+#REF!+#REF!+#REF!</definedName>
    <definedName name="SHARED_FORMULA_2_142_2_142_5" localSheetId="11">#REF!+#REF!+#REF!+#REF!+#REF!+#REF!+#REF!+#REF!+#REF!+#REF!+#REF!+#REF!+#REF!+#REF!+#REF!+#REF!+#REF!+#REF!+#REF!+#REF!+#REF!+#REF!</definedName>
    <definedName name="SHARED_FORMULA_2_142_2_142_5" localSheetId="12">#REF!+#REF!+#REF!+#REF!+#REF!+#REF!+#REF!+#REF!+#REF!+#REF!+#REF!+#REF!+#REF!+#REF!+#REF!+#REF!+#REF!+#REF!+#REF!+#REF!+#REF!+#REF!</definedName>
    <definedName name="SHARED_FORMULA_2_142_2_142_5" localSheetId="8">#REF!+#REF!+#REF!+#REF!+#REF!+#REF!+#REF!+#REF!+#REF!+#REF!+#REF!+#REF!+#REF!+#REF!+#REF!+#REF!+#REF!+#REF!+#REF!+#REF!+#REF!+#REF!</definedName>
    <definedName name="SHARED_FORMULA_2_142_2_142_5" localSheetId="9">#REF!+#REF!+#REF!+#REF!+#REF!+#REF!+#REF!+#REF!+#REF!+#REF!+#REF!+#REF!+#REF!+#REF!+#REF!+#REF!+#REF!+#REF!+#REF!+#REF!+#REF!+#REF!</definedName>
    <definedName name="SHARED_FORMULA_2_142_2_142_5">#REF!+#REF!+#REF!+#REF!+#REF!+#REF!+#REF!+#REF!+#REF!+#REF!+#REF!+#REF!+#REF!+#REF!+#REF!+#REF!+#REF!+#REF!+#REF!+#REF!+#REF!+#REF!</definedName>
    <definedName name="SHARED_FORMULA_2_143_2_143_5" localSheetId="11">#REF!+#REF!+#REF!+#REF!+#REF!+#REF!+#REF!+#REF!+#REF!+#REF!+#REF!+#REF!+#REF!+#REF!+#REF!+#REF!+#REF!+#REF!+#REF!+#REF!+#REF!+#REF!</definedName>
    <definedName name="SHARED_FORMULA_2_143_2_143_5" localSheetId="12">#REF!+#REF!+#REF!+#REF!+#REF!+#REF!+#REF!+#REF!+#REF!+#REF!+#REF!+#REF!+#REF!+#REF!+#REF!+#REF!+#REF!+#REF!+#REF!+#REF!+#REF!+#REF!</definedName>
    <definedName name="SHARED_FORMULA_2_143_2_143_5" localSheetId="8">#REF!+#REF!+#REF!+#REF!+#REF!+#REF!+#REF!+#REF!+#REF!+#REF!+#REF!+#REF!+#REF!+#REF!+#REF!+#REF!+#REF!+#REF!+#REF!+#REF!+#REF!+#REF!</definedName>
    <definedName name="SHARED_FORMULA_2_143_2_143_5" localSheetId="9">#REF!+#REF!+#REF!+#REF!+#REF!+#REF!+#REF!+#REF!+#REF!+#REF!+#REF!+#REF!+#REF!+#REF!+#REF!+#REF!+#REF!+#REF!+#REF!+#REF!+#REF!+#REF!</definedName>
    <definedName name="SHARED_FORMULA_2_143_2_143_5">#REF!+#REF!+#REF!+#REF!+#REF!+#REF!+#REF!+#REF!+#REF!+#REF!+#REF!+#REF!+#REF!+#REF!+#REF!+#REF!+#REF!+#REF!+#REF!+#REF!+#REF!+#REF!</definedName>
    <definedName name="SHARED_FORMULA_2_144_2_144_5" localSheetId="11">#REF!+#REF!+#REF!+#REF!+#REF!+#REF!+#REF!+#REF!+#REF!+#REF!+#REF!+#REF!+#REF!+#REF!+#REF!+#REF!+#REF!+#REF!+#REF!+#REF!+#REF!+#REF!</definedName>
    <definedName name="SHARED_FORMULA_2_144_2_144_5" localSheetId="12">#REF!+#REF!+#REF!+#REF!+#REF!+#REF!+#REF!+#REF!+#REF!+#REF!+#REF!+#REF!+#REF!+#REF!+#REF!+#REF!+#REF!+#REF!+#REF!+#REF!+#REF!+#REF!</definedName>
    <definedName name="SHARED_FORMULA_2_144_2_144_5" localSheetId="8">#REF!+#REF!+#REF!+#REF!+#REF!+#REF!+#REF!+#REF!+#REF!+#REF!+#REF!+#REF!+#REF!+#REF!+#REF!+#REF!+#REF!+#REF!+#REF!+#REF!+#REF!+#REF!</definedName>
    <definedName name="SHARED_FORMULA_2_144_2_144_5" localSheetId="9">#REF!+#REF!+#REF!+#REF!+#REF!+#REF!+#REF!+#REF!+#REF!+#REF!+#REF!+#REF!+#REF!+#REF!+#REF!+#REF!+#REF!+#REF!+#REF!+#REF!+#REF!+#REF!</definedName>
    <definedName name="SHARED_FORMULA_2_144_2_144_5">#REF!+#REF!+#REF!+#REF!+#REF!+#REF!+#REF!+#REF!+#REF!+#REF!+#REF!+#REF!+#REF!+#REF!+#REF!+#REF!+#REF!+#REF!+#REF!+#REF!+#REF!+#REF!</definedName>
    <definedName name="SHARED_FORMULA_2_145_2_145_5" localSheetId="11">#REF!+#REF!+#REF!+#REF!+#REF!+#REF!+#REF!+#REF!+#REF!+#REF!+#REF!+#REF!+#REF!+#REF!+#REF!+#REF!+#REF!+#REF!+#REF!+#REF!+#REF!+#REF!</definedName>
    <definedName name="SHARED_FORMULA_2_145_2_145_5" localSheetId="12">#REF!+#REF!+#REF!+#REF!+#REF!+#REF!+#REF!+#REF!+#REF!+#REF!+#REF!+#REF!+#REF!+#REF!+#REF!+#REF!+#REF!+#REF!+#REF!+#REF!+#REF!+#REF!</definedName>
    <definedName name="SHARED_FORMULA_2_145_2_145_5" localSheetId="8">#REF!+#REF!+#REF!+#REF!+#REF!+#REF!+#REF!+#REF!+#REF!+#REF!+#REF!+#REF!+#REF!+#REF!+#REF!+#REF!+#REF!+#REF!+#REF!+#REF!+#REF!+#REF!</definedName>
    <definedName name="SHARED_FORMULA_2_145_2_145_5" localSheetId="9">#REF!+#REF!+#REF!+#REF!+#REF!+#REF!+#REF!+#REF!+#REF!+#REF!+#REF!+#REF!+#REF!+#REF!+#REF!+#REF!+#REF!+#REF!+#REF!+#REF!+#REF!+#REF!</definedName>
    <definedName name="SHARED_FORMULA_2_145_2_145_5">#REF!+#REF!+#REF!+#REF!+#REF!+#REF!+#REF!+#REF!+#REF!+#REF!+#REF!+#REF!+#REF!+#REF!+#REF!+#REF!+#REF!+#REF!+#REF!+#REF!+#REF!+#REF!</definedName>
    <definedName name="SHARED_FORMULA_2_146_2_146_5" localSheetId="11">#REF!-#REF!</definedName>
    <definedName name="SHARED_FORMULA_2_146_2_146_5" localSheetId="12">#REF!-#REF!</definedName>
    <definedName name="SHARED_FORMULA_2_146_2_146_5" localSheetId="8">#REF!-#REF!</definedName>
    <definedName name="SHARED_FORMULA_2_146_2_146_5" localSheetId="9">#REF!-#REF!</definedName>
    <definedName name="SHARED_FORMULA_2_146_2_146_5">#REF!-#REF!</definedName>
    <definedName name="SHARED_FORMULA_2_22_2_22_5" localSheetId="11">#REF!</definedName>
    <definedName name="SHARED_FORMULA_2_22_2_22_5" localSheetId="12">#REF!</definedName>
    <definedName name="SHARED_FORMULA_2_22_2_22_5" localSheetId="8">#REF!</definedName>
    <definedName name="SHARED_FORMULA_2_22_2_22_5" localSheetId="9">#REF!</definedName>
    <definedName name="SHARED_FORMULA_2_22_2_22_5">#REF!</definedName>
    <definedName name="SHARED_FORMULA_2_27_2_27_5" localSheetId="11">#REF!</definedName>
    <definedName name="SHARED_FORMULA_2_27_2_27_5" localSheetId="12">#REF!</definedName>
    <definedName name="SHARED_FORMULA_2_27_2_27_5" localSheetId="8">#REF!</definedName>
    <definedName name="SHARED_FORMULA_2_27_2_27_5" localSheetId="9">#REF!</definedName>
    <definedName name="SHARED_FORMULA_2_27_2_27_5">#REF!</definedName>
    <definedName name="SHARED_FORMULA_2_32_2_32_5" localSheetId="11">#REF!</definedName>
    <definedName name="SHARED_FORMULA_2_32_2_32_5" localSheetId="12">#REF!</definedName>
    <definedName name="SHARED_FORMULA_2_32_2_32_5" localSheetId="8">#REF!</definedName>
    <definedName name="SHARED_FORMULA_2_32_2_32_5" localSheetId="9">#REF!</definedName>
    <definedName name="SHARED_FORMULA_2_32_2_32_5">#REF!</definedName>
    <definedName name="SHARED_FORMULA_2_37_2_37_5" localSheetId="11">#REF!</definedName>
    <definedName name="SHARED_FORMULA_2_37_2_37_5" localSheetId="12">#REF!</definedName>
    <definedName name="SHARED_FORMULA_2_37_2_37_5" localSheetId="8">#REF!</definedName>
    <definedName name="SHARED_FORMULA_2_37_2_37_5" localSheetId="9">#REF!</definedName>
    <definedName name="SHARED_FORMULA_2_37_2_37_5">#REF!</definedName>
    <definedName name="SHARED_FORMULA_2_4_2_4_5" localSheetId="11">#REF!</definedName>
    <definedName name="SHARED_FORMULA_2_4_2_4_5" localSheetId="12">#REF!</definedName>
    <definedName name="SHARED_FORMULA_2_4_2_4_5" localSheetId="8">#REF!</definedName>
    <definedName name="SHARED_FORMULA_2_4_2_4_5" localSheetId="9">#REF!</definedName>
    <definedName name="SHARED_FORMULA_2_4_2_4_5">#REF!</definedName>
    <definedName name="SHARED_FORMULA_2_42_2_42_5" localSheetId="11">#REF!</definedName>
    <definedName name="SHARED_FORMULA_2_42_2_42_5" localSheetId="12">#REF!</definedName>
    <definedName name="SHARED_FORMULA_2_42_2_42_5" localSheetId="8">#REF!</definedName>
    <definedName name="SHARED_FORMULA_2_42_2_42_5" localSheetId="9">#REF!</definedName>
    <definedName name="SHARED_FORMULA_2_42_2_42_5">#REF!</definedName>
    <definedName name="SHARED_FORMULA_2_44_2_44_5" localSheetId="11">#REF!</definedName>
    <definedName name="SHARED_FORMULA_2_44_2_44_5" localSheetId="12">#REF!</definedName>
    <definedName name="SHARED_FORMULA_2_44_2_44_5" localSheetId="8">#REF!</definedName>
    <definedName name="SHARED_FORMULA_2_44_2_44_5" localSheetId="9">#REF!</definedName>
    <definedName name="SHARED_FORMULA_2_44_2_44_5">#REF!</definedName>
    <definedName name="SHARED_FORMULA_2_47_2_47_5" localSheetId="11">#REF!</definedName>
    <definedName name="SHARED_FORMULA_2_47_2_47_5" localSheetId="12">#REF!</definedName>
    <definedName name="SHARED_FORMULA_2_47_2_47_5" localSheetId="8">#REF!</definedName>
    <definedName name="SHARED_FORMULA_2_47_2_47_5" localSheetId="9">#REF!</definedName>
    <definedName name="SHARED_FORMULA_2_47_2_47_5">#REF!</definedName>
    <definedName name="SHARED_FORMULA_2_48_2_48_5" localSheetId="11">#REF!</definedName>
    <definedName name="SHARED_FORMULA_2_48_2_48_5" localSheetId="12">#REF!</definedName>
    <definedName name="SHARED_FORMULA_2_48_2_48_5" localSheetId="8">#REF!</definedName>
    <definedName name="SHARED_FORMULA_2_48_2_48_5" localSheetId="9">#REF!</definedName>
    <definedName name="SHARED_FORMULA_2_48_2_48_5">#REF!</definedName>
    <definedName name="SHARED_FORMULA_2_52_2_52_5" localSheetId="11">#REF!</definedName>
    <definedName name="SHARED_FORMULA_2_52_2_52_5" localSheetId="12">#REF!</definedName>
    <definedName name="SHARED_FORMULA_2_52_2_52_5" localSheetId="8">#REF!</definedName>
    <definedName name="SHARED_FORMULA_2_52_2_52_5" localSheetId="9">#REF!</definedName>
    <definedName name="SHARED_FORMULA_2_52_2_52_5">#REF!</definedName>
    <definedName name="SHARED_FORMULA_2_57_2_57_5" localSheetId="11">#REF!</definedName>
    <definedName name="SHARED_FORMULA_2_57_2_57_5" localSheetId="12">#REF!</definedName>
    <definedName name="SHARED_FORMULA_2_57_2_57_5" localSheetId="8">#REF!</definedName>
    <definedName name="SHARED_FORMULA_2_57_2_57_5" localSheetId="9">#REF!</definedName>
    <definedName name="SHARED_FORMULA_2_57_2_57_5">#REF!</definedName>
    <definedName name="SHARED_FORMULA_2_67_2_67_5" localSheetId="11">#REF!</definedName>
    <definedName name="SHARED_FORMULA_2_67_2_67_5" localSheetId="12">#REF!</definedName>
    <definedName name="SHARED_FORMULA_2_67_2_67_5" localSheetId="8">#REF!</definedName>
    <definedName name="SHARED_FORMULA_2_67_2_67_5" localSheetId="9">#REF!</definedName>
    <definedName name="SHARED_FORMULA_2_67_2_67_5">#REF!</definedName>
    <definedName name="SHARED_FORMULA_2_71_2_71_5" localSheetId="11">#REF!+#REF!+#REF!+#REF!</definedName>
    <definedName name="SHARED_FORMULA_2_71_2_71_5" localSheetId="12">#REF!+#REF!+#REF!+#REF!</definedName>
    <definedName name="SHARED_FORMULA_2_71_2_71_5" localSheetId="8">#REF!+#REF!+#REF!+#REF!</definedName>
    <definedName name="SHARED_FORMULA_2_71_2_71_5" localSheetId="9">#REF!+#REF!+#REF!+#REF!</definedName>
    <definedName name="SHARED_FORMULA_2_71_2_71_5">#REF!+#REF!+#REF!+#REF!</definedName>
    <definedName name="SHARED_FORMULA_2_72_2_72_5" localSheetId="11">#REF!+#REF!+#REF!+#REF!</definedName>
    <definedName name="SHARED_FORMULA_2_72_2_72_5" localSheetId="12">#REF!+#REF!+#REF!+#REF!</definedName>
    <definedName name="SHARED_FORMULA_2_72_2_72_5" localSheetId="8">#REF!+#REF!+#REF!+#REF!</definedName>
    <definedName name="SHARED_FORMULA_2_72_2_72_5" localSheetId="9">#REF!+#REF!+#REF!+#REF!</definedName>
    <definedName name="SHARED_FORMULA_2_72_2_72_5">#REF!+#REF!+#REF!+#REF!</definedName>
    <definedName name="SHARED_FORMULA_2_73_2_73_5" localSheetId="11">#REF!+#REF!+#REF!+#REF!</definedName>
    <definedName name="SHARED_FORMULA_2_73_2_73_5" localSheetId="12">#REF!+#REF!+#REF!+#REF!</definedName>
    <definedName name="SHARED_FORMULA_2_73_2_73_5" localSheetId="8">#REF!+#REF!+#REF!+#REF!</definedName>
    <definedName name="SHARED_FORMULA_2_73_2_73_5" localSheetId="9">#REF!+#REF!+#REF!+#REF!</definedName>
    <definedName name="SHARED_FORMULA_2_73_2_73_5">#REF!+#REF!+#REF!+#REF!</definedName>
    <definedName name="SHARED_FORMULA_2_74_2_74_5" localSheetId="11">#REF!+#REF!+#REF!+#REF!</definedName>
    <definedName name="SHARED_FORMULA_2_74_2_74_5" localSheetId="12">#REF!+#REF!+#REF!+#REF!</definedName>
    <definedName name="SHARED_FORMULA_2_74_2_74_5" localSheetId="8">#REF!+#REF!+#REF!+#REF!</definedName>
    <definedName name="SHARED_FORMULA_2_74_2_74_5" localSheetId="9">#REF!+#REF!+#REF!+#REF!</definedName>
    <definedName name="SHARED_FORMULA_2_74_2_74_5">#REF!+#REF!+#REF!+#REF!</definedName>
    <definedName name="SHARED_FORMULA_2_75_2_75_5" localSheetId="11">#REF!+#REF!+#REF!+#REF!</definedName>
    <definedName name="SHARED_FORMULA_2_75_2_75_5" localSheetId="12">#REF!+#REF!+#REF!+#REF!</definedName>
    <definedName name="SHARED_FORMULA_2_75_2_75_5" localSheetId="8">#REF!+#REF!+#REF!+#REF!</definedName>
    <definedName name="SHARED_FORMULA_2_75_2_75_5" localSheetId="9">#REF!+#REF!+#REF!+#REF!</definedName>
    <definedName name="SHARED_FORMULA_2_75_2_75_5">#REF!+#REF!+#REF!+#REF!</definedName>
    <definedName name="SHARED_FORMULA_2_82_2_82_5" localSheetId="11">#REF!</definedName>
    <definedName name="SHARED_FORMULA_2_82_2_82_5" localSheetId="12">#REF!</definedName>
    <definedName name="SHARED_FORMULA_2_82_2_82_5" localSheetId="8">#REF!</definedName>
    <definedName name="SHARED_FORMULA_2_82_2_82_5" localSheetId="9">#REF!</definedName>
    <definedName name="SHARED_FORMULA_2_82_2_82_5">#REF!</definedName>
    <definedName name="SHARED_FORMULA_2_86_2_86_5" localSheetId="11">#REF!+#REF!</definedName>
    <definedName name="SHARED_FORMULA_2_86_2_86_5" localSheetId="12">#REF!+#REF!</definedName>
    <definedName name="SHARED_FORMULA_2_86_2_86_5" localSheetId="8">#REF!+#REF!</definedName>
    <definedName name="SHARED_FORMULA_2_86_2_86_5" localSheetId="9">#REF!+#REF!</definedName>
    <definedName name="SHARED_FORMULA_2_86_2_86_5">#REF!+#REF!</definedName>
    <definedName name="SHARED_FORMULA_2_87_2_87_5" localSheetId="11">#REF!+#REF!</definedName>
    <definedName name="SHARED_FORMULA_2_87_2_87_5" localSheetId="12">#REF!+#REF!</definedName>
    <definedName name="SHARED_FORMULA_2_87_2_87_5" localSheetId="8">#REF!+#REF!</definedName>
    <definedName name="SHARED_FORMULA_2_87_2_87_5" localSheetId="9">#REF!+#REF!</definedName>
    <definedName name="SHARED_FORMULA_2_87_2_87_5">#REF!+#REF!</definedName>
    <definedName name="SHARED_FORMULA_2_88_2_88_5" localSheetId="11">#REF!+#REF!</definedName>
    <definedName name="SHARED_FORMULA_2_88_2_88_5" localSheetId="12">#REF!+#REF!</definedName>
    <definedName name="SHARED_FORMULA_2_88_2_88_5" localSheetId="8">#REF!+#REF!</definedName>
    <definedName name="SHARED_FORMULA_2_88_2_88_5" localSheetId="9">#REF!+#REF!</definedName>
    <definedName name="SHARED_FORMULA_2_88_2_88_5">#REF!+#REF!</definedName>
    <definedName name="SHARED_FORMULA_2_89_2_89_5" localSheetId="11">#REF!+#REF!</definedName>
    <definedName name="SHARED_FORMULA_2_89_2_89_5" localSheetId="12">#REF!+#REF!</definedName>
    <definedName name="SHARED_FORMULA_2_89_2_89_5" localSheetId="8">#REF!+#REF!</definedName>
    <definedName name="SHARED_FORMULA_2_89_2_89_5" localSheetId="9">#REF!+#REF!</definedName>
    <definedName name="SHARED_FORMULA_2_89_2_89_5">#REF!+#REF!</definedName>
    <definedName name="SHARED_FORMULA_2_9_2_9_5" localSheetId="11">#REF!</definedName>
    <definedName name="SHARED_FORMULA_2_9_2_9_5" localSheetId="12">#REF!</definedName>
    <definedName name="SHARED_FORMULA_2_9_2_9_5" localSheetId="8">#REF!</definedName>
    <definedName name="SHARED_FORMULA_2_9_2_9_5" localSheetId="9">#REF!</definedName>
    <definedName name="SHARED_FORMULA_2_9_2_9_5">#REF!</definedName>
    <definedName name="SHARED_FORMULA_2_90_2_90_5" localSheetId="11">#REF!+#REF!</definedName>
    <definedName name="SHARED_FORMULA_2_90_2_90_5" localSheetId="12">#REF!+#REF!</definedName>
    <definedName name="SHARED_FORMULA_2_90_2_90_5" localSheetId="8">#REF!+#REF!</definedName>
    <definedName name="SHARED_FORMULA_2_90_2_90_5" localSheetId="9">#REF!+#REF!</definedName>
    <definedName name="SHARED_FORMULA_2_90_2_90_5">#REF!+#REF!</definedName>
    <definedName name="SHARED_FORMULA_2_92_2_92_5" localSheetId="11">#REF!</definedName>
    <definedName name="SHARED_FORMULA_2_92_2_92_5" localSheetId="12">#REF!</definedName>
    <definedName name="SHARED_FORMULA_2_92_2_92_5" localSheetId="8">#REF!</definedName>
    <definedName name="SHARED_FORMULA_2_92_2_92_5" localSheetId="9">#REF!</definedName>
    <definedName name="SHARED_FORMULA_2_92_2_92_5">#REF!</definedName>
    <definedName name="SHARED_FORMULA_2_97_2_97_5" localSheetId="11">#REF!</definedName>
    <definedName name="SHARED_FORMULA_2_97_2_97_5" localSheetId="12">#REF!</definedName>
    <definedName name="SHARED_FORMULA_2_97_2_97_5" localSheetId="8">#REF!</definedName>
    <definedName name="SHARED_FORMULA_2_97_2_97_5" localSheetId="9">#REF!</definedName>
    <definedName name="SHARED_FORMULA_2_97_2_97_5">#REF!</definedName>
    <definedName name="SHARED_FORMULA_20_10_20_10_5" localSheetId="11">#REF!</definedName>
    <definedName name="SHARED_FORMULA_20_10_20_10_5" localSheetId="12">#REF!</definedName>
    <definedName name="SHARED_FORMULA_20_10_20_10_5" localSheetId="8">#REF!</definedName>
    <definedName name="SHARED_FORMULA_20_10_20_10_5" localSheetId="9">#REF!</definedName>
    <definedName name="SHARED_FORMULA_20_10_20_10_5">#REF!</definedName>
    <definedName name="SHARED_FORMULA_20_102_20_102_5" localSheetId="11">#REF!</definedName>
    <definedName name="SHARED_FORMULA_20_102_20_102_5" localSheetId="12">#REF!</definedName>
    <definedName name="SHARED_FORMULA_20_102_20_102_5" localSheetId="8">#REF!</definedName>
    <definedName name="SHARED_FORMULA_20_102_20_102_5" localSheetId="9">#REF!</definedName>
    <definedName name="SHARED_FORMULA_20_102_20_102_5">#REF!</definedName>
    <definedName name="SHARED_FORMULA_20_112_20_112_5" localSheetId="11">#REF!</definedName>
    <definedName name="SHARED_FORMULA_20_112_20_112_5" localSheetId="12">#REF!</definedName>
    <definedName name="SHARED_FORMULA_20_112_20_112_5" localSheetId="8">#REF!</definedName>
    <definedName name="SHARED_FORMULA_20_112_20_112_5" localSheetId="9">#REF!</definedName>
    <definedName name="SHARED_FORMULA_20_112_20_112_5">#REF!</definedName>
    <definedName name="SHARED_FORMULA_20_117_20_117_5" localSheetId="11">#REF!</definedName>
    <definedName name="SHARED_FORMULA_20_117_20_117_5" localSheetId="12">#REF!</definedName>
    <definedName name="SHARED_FORMULA_20_117_20_117_5" localSheetId="8">#REF!</definedName>
    <definedName name="SHARED_FORMULA_20_117_20_117_5" localSheetId="9">#REF!</definedName>
    <definedName name="SHARED_FORMULA_20_117_20_117_5">#REF!</definedName>
    <definedName name="SHARED_FORMULA_20_121_20_121_5" localSheetId="11">#REF!+#REF!+#REF!+#REF!</definedName>
    <definedName name="SHARED_FORMULA_20_121_20_121_5" localSheetId="12">#REF!+#REF!+#REF!+#REF!</definedName>
    <definedName name="SHARED_FORMULA_20_121_20_121_5" localSheetId="8">#REF!+#REF!+#REF!+#REF!</definedName>
    <definedName name="SHARED_FORMULA_20_121_20_121_5" localSheetId="9">#REF!+#REF!+#REF!+#REF!</definedName>
    <definedName name="SHARED_FORMULA_20_121_20_121_5">#REF!+#REF!+#REF!+#REF!</definedName>
    <definedName name="SHARED_FORMULA_20_127_20_127_5" localSheetId="11">#REF!</definedName>
    <definedName name="SHARED_FORMULA_20_127_20_127_5" localSheetId="12">#REF!</definedName>
    <definedName name="SHARED_FORMULA_20_127_20_127_5" localSheetId="8">#REF!</definedName>
    <definedName name="SHARED_FORMULA_20_127_20_127_5" localSheetId="9">#REF!</definedName>
    <definedName name="SHARED_FORMULA_20_127_20_127_5">#REF!</definedName>
    <definedName name="SHARED_FORMULA_20_131_20_131_5" localSheetId="11">#REF!+#REF!+#REF!+#REF!+#REF!+#REF!+#REF!+#REF!+#REF!+#REF!+#REF!+#REF!+#REF!+#REF!+#REF!+#REF!+#REF!+#REF!+#REF!+#REF!+#REF!+#REF!+#REF!</definedName>
    <definedName name="SHARED_FORMULA_20_131_20_131_5" localSheetId="12">#REF!+#REF!+#REF!+#REF!+#REF!+#REF!+#REF!+#REF!+#REF!+#REF!+#REF!+#REF!+#REF!+#REF!+#REF!+#REF!+#REF!+#REF!+#REF!+#REF!+#REF!+#REF!+#REF!</definedName>
    <definedName name="SHARED_FORMULA_20_131_20_131_5" localSheetId="8">#REF!+#REF!+#REF!+#REF!+#REF!+#REF!+#REF!+#REF!+#REF!+#REF!+#REF!+#REF!+#REF!+#REF!+#REF!+#REF!+#REF!+#REF!+#REF!+#REF!+#REF!+#REF!+#REF!</definedName>
    <definedName name="SHARED_FORMULA_20_131_20_131_5" localSheetId="9">#REF!+#REF!+#REF!+#REF!+#REF!+#REF!+#REF!+#REF!+#REF!+#REF!+#REF!+#REF!+#REF!+#REF!+#REF!+#REF!+#REF!+#REF!+#REF!+#REF!+#REF!+#REF!+#REF!</definedName>
    <definedName name="SHARED_FORMULA_20_131_20_131_5">#REF!+#REF!+#REF!+#REF!+#REF!+#REF!+#REF!+#REF!+#REF!+#REF!+#REF!+#REF!+#REF!+#REF!+#REF!+#REF!+#REF!+#REF!+#REF!+#REF!+#REF!+#REF!+#REF!</definedName>
    <definedName name="SHARED_FORMULA_20_14_20_14_5" localSheetId="11">#REF!</definedName>
    <definedName name="SHARED_FORMULA_20_14_20_14_5" localSheetId="12">#REF!</definedName>
    <definedName name="SHARED_FORMULA_20_14_20_14_5" localSheetId="8">#REF!</definedName>
    <definedName name="SHARED_FORMULA_20_14_20_14_5" localSheetId="9">#REF!</definedName>
    <definedName name="SHARED_FORMULA_20_14_20_14_5">#REF!</definedName>
    <definedName name="SHARED_FORMULA_20_141_20_141_5" localSheetId="11">#REF!+#REF!+#REF!+#REF!+#REF!+#REF!+#REF!+#REF!+#REF!+#REF!+#REF!+#REF!+#REF!+#REF!+#REF!+#REF!+#REF!+#REF!+#REF!+#REF!+#REF!+#REF!</definedName>
    <definedName name="SHARED_FORMULA_20_141_20_141_5" localSheetId="12">#REF!+#REF!+#REF!+#REF!+#REF!+#REF!+#REF!+#REF!+#REF!+#REF!+#REF!+#REF!+#REF!+#REF!+#REF!+#REF!+#REF!+#REF!+#REF!+#REF!+#REF!+#REF!</definedName>
    <definedName name="SHARED_FORMULA_20_141_20_141_5" localSheetId="8">#REF!+#REF!+#REF!+#REF!+#REF!+#REF!+#REF!+#REF!+#REF!+#REF!+#REF!+#REF!+#REF!+#REF!+#REF!+#REF!+#REF!+#REF!+#REF!+#REF!+#REF!+#REF!</definedName>
    <definedName name="SHARED_FORMULA_20_141_20_141_5" localSheetId="9">#REF!+#REF!+#REF!+#REF!+#REF!+#REF!+#REF!+#REF!+#REF!+#REF!+#REF!+#REF!+#REF!+#REF!+#REF!+#REF!+#REF!+#REF!+#REF!+#REF!+#REF!+#REF!</definedName>
    <definedName name="SHARED_FORMULA_20_141_20_141_5">#REF!+#REF!+#REF!+#REF!+#REF!+#REF!+#REF!+#REF!+#REF!+#REF!+#REF!+#REF!+#REF!+#REF!+#REF!+#REF!+#REF!+#REF!+#REF!+#REF!+#REF!+#REF!</definedName>
    <definedName name="SHARED_FORMULA_20_19_20_19_5" localSheetId="11">#REF!</definedName>
    <definedName name="SHARED_FORMULA_20_19_20_19_5" localSheetId="12">#REF!</definedName>
    <definedName name="SHARED_FORMULA_20_19_20_19_5" localSheetId="8">#REF!</definedName>
    <definedName name="SHARED_FORMULA_20_19_20_19_5" localSheetId="9">#REF!</definedName>
    <definedName name="SHARED_FORMULA_20_19_20_19_5">#REF!</definedName>
    <definedName name="SHARED_FORMULA_20_22_20_22_5" localSheetId="11">#REF!</definedName>
    <definedName name="SHARED_FORMULA_20_22_20_22_5" localSheetId="12">#REF!</definedName>
    <definedName name="SHARED_FORMULA_20_22_20_22_5" localSheetId="8">#REF!</definedName>
    <definedName name="SHARED_FORMULA_20_22_20_22_5" localSheetId="9">#REF!</definedName>
    <definedName name="SHARED_FORMULA_20_22_20_22_5">#REF!</definedName>
    <definedName name="SHARED_FORMULA_20_27_20_27_5" localSheetId="11">#REF!</definedName>
    <definedName name="SHARED_FORMULA_20_27_20_27_5" localSheetId="12">#REF!</definedName>
    <definedName name="SHARED_FORMULA_20_27_20_27_5" localSheetId="8">#REF!</definedName>
    <definedName name="SHARED_FORMULA_20_27_20_27_5" localSheetId="9">#REF!</definedName>
    <definedName name="SHARED_FORMULA_20_27_20_27_5">#REF!</definedName>
    <definedName name="SHARED_FORMULA_20_33_20_33_5" localSheetId="11">#REF!</definedName>
    <definedName name="SHARED_FORMULA_20_33_20_33_5" localSheetId="12">#REF!</definedName>
    <definedName name="SHARED_FORMULA_20_33_20_33_5" localSheetId="8">#REF!</definedName>
    <definedName name="SHARED_FORMULA_20_33_20_33_5" localSheetId="9">#REF!</definedName>
    <definedName name="SHARED_FORMULA_20_33_20_33_5">#REF!</definedName>
    <definedName name="SHARED_FORMULA_20_37_20_37_5" localSheetId="11">#REF!</definedName>
    <definedName name="SHARED_FORMULA_20_37_20_37_5" localSheetId="12">#REF!</definedName>
    <definedName name="SHARED_FORMULA_20_37_20_37_5" localSheetId="8">#REF!</definedName>
    <definedName name="SHARED_FORMULA_20_37_20_37_5" localSheetId="9">#REF!</definedName>
    <definedName name="SHARED_FORMULA_20_37_20_37_5">#REF!</definedName>
    <definedName name="SHARED_FORMULA_20_42_20_42_5" localSheetId="11">#REF!</definedName>
    <definedName name="SHARED_FORMULA_20_42_20_42_5" localSheetId="12">#REF!</definedName>
    <definedName name="SHARED_FORMULA_20_42_20_42_5" localSheetId="8">#REF!</definedName>
    <definedName name="SHARED_FORMULA_20_42_20_42_5" localSheetId="9">#REF!</definedName>
    <definedName name="SHARED_FORMULA_20_42_20_42_5">#REF!</definedName>
    <definedName name="SHARED_FORMULA_20_57_20_57_5" localSheetId="11">#REF!</definedName>
    <definedName name="SHARED_FORMULA_20_57_20_57_5" localSheetId="12">#REF!</definedName>
    <definedName name="SHARED_FORMULA_20_57_20_57_5" localSheetId="8">#REF!</definedName>
    <definedName name="SHARED_FORMULA_20_57_20_57_5" localSheetId="9">#REF!</definedName>
    <definedName name="SHARED_FORMULA_20_57_20_57_5">#REF!</definedName>
    <definedName name="SHARED_FORMULA_20_63_20_63_5" localSheetId="11">#REF!</definedName>
    <definedName name="SHARED_FORMULA_20_63_20_63_5" localSheetId="12">#REF!</definedName>
    <definedName name="SHARED_FORMULA_20_63_20_63_5" localSheetId="8">#REF!</definedName>
    <definedName name="SHARED_FORMULA_20_63_20_63_5" localSheetId="9">#REF!</definedName>
    <definedName name="SHARED_FORMULA_20_63_20_63_5">#REF!</definedName>
    <definedName name="SHARED_FORMULA_20_67_20_67_5" localSheetId="11">#REF!</definedName>
    <definedName name="SHARED_FORMULA_20_67_20_67_5" localSheetId="12">#REF!</definedName>
    <definedName name="SHARED_FORMULA_20_67_20_67_5" localSheetId="8">#REF!</definedName>
    <definedName name="SHARED_FORMULA_20_67_20_67_5" localSheetId="9">#REF!</definedName>
    <definedName name="SHARED_FORMULA_20_67_20_67_5">#REF!</definedName>
    <definedName name="SHARED_FORMULA_20_78_20_78_5" localSheetId="11">#REF!</definedName>
    <definedName name="SHARED_FORMULA_20_78_20_78_5" localSheetId="12">#REF!</definedName>
    <definedName name="SHARED_FORMULA_20_78_20_78_5" localSheetId="8">#REF!</definedName>
    <definedName name="SHARED_FORMULA_20_78_20_78_5" localSheetId="9">#REF!</definedName>
    <definedName name="SHARED_FORMULA_20_78_20_78_5">#REF!</definedName>
    <definedName name="SHARED_FORMULA_20_82_20_82_5" localSheetId="11">#REF!</definedName>
    <definedName name="SHARED_FORMULA_20_82_20_82_5" localSheetId="12">#REF!</definedName>
    <definedName name="SHARED_FORMULA_20_82_20_82_5" localSheetId="8">#REF!</definedName>
    <definedName name="SHARED_FORMULA_20_82_20_82_5" localSheetId="9">#REF!</definedName>
    <definedName name="SHARED_FORMULA_20_82_20_82_5">#REF!</definedName>
    <definedName name="SHARED_FORMULA_20_86_20_86_5" localSheetId="11">#REF!+#REF!</definedName>
    <definedName name="SHARED_FORMULA_20_86_20_86_5" localSheetId="12">#REF!+#REF!</definedName>
    <definedName name="SHARED_FORMULA_20_86_20_86_5" localSheetId="8">#REF!+#REF!</definedName>
    <definedName name="SHARED_FORMULA_20_86_20_86_5" localSheetId="9">#REF!+#REF!</definedName>
    <definedName name="SHARED_FORMULA_20_86_20_86_5">#REF!+#REF!</definedName>
    <definedName name="SHARED_FORMULA_20_92_20_92_5" localSheetId="11">#REF!</definedName>
    <definedName name="SHARED_FORMULA_20_92_20_92_5" localSheetId="12">#REF!</definedName>
    <definedName name="SHARED_FORMULA_20_92_20_92_5" localSheetId="8">#REF!</definedName>
    <definedName name="SHARED_FORMULA_20_92_20_92_5" localSheetId="9">#REF!</definedName>
    <definedName name="SHARED_FORMULA_20_92_20_92_5">#REF!</definedName>
    <definedName name="SHARED_FORMULA_23_3_23_3_5" localSheetId="11">SUM(#REF!)-#REF!</definedName>
    <definedName name="SHARED_FORMULA_23_3_23_3_5" localSheetId="12">SUM(#REF!)-#REF!</definedName>
    <definedName name="SHARED_FORMULA_23_3_23_3_5" localSheetId="8">SUM(#REF!)-#REF!</definedName>
    <definedName name="SHARED_FORMULA_23_3_23_3_5" localSheetId="9">SUM(#REF!)-#REF!</definedName>
    <definedName name="SHARED_FORMULA_23_3_23_3_5">SUM(#REF!)-#REF!</definedName>
    <definedName name="SHARED_FORMULA_23_32_23_32_5" localSheetId="11">SUM(#REF!)-#REF!</definedName>
    <definedName name="SHARED_FORMULA_23_32_23_32_5" localSheetId="12">SUM(#REF!)-#REF!</definedName>
    <definedName name="SHARED_FORMULA_23_32_23_32_5" localSheetId="8">SUM(#REF!)-#REF!</definedName>
    <definedName name="SHARED_FORMULA_23_32_23_32_5" localSheetId="9">SUM(#REF!)-#REF!</definedName>
    <definedName name="SHARED_FORMULA_23_32_23_32_5">SUM(#REF!)-#REF!</definedName>
    <definedName name="SHARED_FORMULA_23_64_23_64_5" localSheetId="11">SUM(#REF!)-#REF!</definedName>
    <definedName name="SHARED_FORMULA_23_64_23_64_5" localSheetId="12">SUM(#REF!)-#REF!</definedName>
    <definedName name="SHARED_FORMULA_23_64_23_64_5" localSheetId="8">SUM(#REF!)-#REF!</definedName>
    <definedName name="SHARED_FORMULA_23_64_23_64_5" localSheetId="9">SUM(#REF!)-#REF!</definedName>
    <definedName name="SHARED_FORMULA_23_64_23_64_5">SUM(#REF!)-#REF!</definedName>
    <definedName name="SHARED_FORMULA_23_96_23_96_5" localSheetId="11">SUM(#REF!)-#REF!</definedName>
    <definedName name="SHARED_FORMULA_23_96_23_96_5" localSheetId="12">SUM(#REF!)-#REF!</definedName>
    <definedName name="SHARED_FORMULA_23_96_23_96_5" localSheetId="8">SUM(#REF!)-#REF!</definedName>
    <definedName name="SHARED_FORMULA_23_96_23_96_5" localSheetId="9">SUM(#REF!)-#REF!</definedName>
    <definedName name="SHARED_FORMULA_23_96_23_96_5">SUM(#REF!)-#REF!</definedName>
    <definedName name="SHARED_FORMULA_25_131_25_131_5" localSheetId="11">SUM(#REF!)-#REF!</definedName>
    <definedName name="SHARED_FORMULA_25_131_25_131_5" localSheetId="12">SUM(#REF!)-#REF!</definedName>
    <definedName name="SHARED_FORMULA_25_131_25_131_5" localSheetId="8">SUM(#REF!)-#REF!</definedName>
    <definedName name="SHARED_FORMULA_25_131_25_131_5" localSheetId="9">SUM(#REF!)-#REF!</definedName>
    <definedName name="SHARED_FORMULA_25_131_25_131_5">SUM(#REF!)-#REF!</definedName>
    <definedName name="SHARED_FORMULA_3_10_3_10_3" localSheetId="11">SUM(#REF!)</definedName>
    <definedName name="SHARED_FORMULA_3_10_3_10_3" localSheetId="12">SUM(#REF!)</definedName>
    <definedName name="SHARED_FORMULA_3_10_3_10_3" localSheetId="8">SUM(#REF!)</definedName>
    <definedName name="SHARED_FORMULA_3_10_3_10_3" localSheetId="9">SUM(#REF!)</definedName>
    <definedName name="SHARED_FORMULA_3_10_3_10_3">SUM(#REF!)</definedName>
    <definedName name="SHARED_FORMULA_3_308_3_308_4" localSheetId="11">SUM(#REF!+#REF!+#REF!)</definedName>
    <definedName name="SHARED_FORMULA_3_308_3_308_4" localSheetId="12">SUM(#REF!+#REF!+#REF!)</definedName>
    <definedName name="SHARED_FORMULA_3_308_3_308_4" localSheetId="8">SUM(#REF!+#REF!+#REF!)</definedName>
    <definedName name="SHARED_FORMULA_3_308_3_308_4" localSheetId="9">SUM(#REF!+#REF!+#REF!)</definedName>
    <definedName name="SHARED_FORMULA_3_308_3_308_4">SUM(#REF!+#REF!+#REF!)</definedName>
    <definedName name="SHARED_FORMULA_3_309_3_309_4" localSheetId="11">#REF!+#REF!+#REF!</definedName>
    <definedName name="SHARED_FORMULA_3_309_3_309_4" localSheetId="12">#REF!+#REF!+#REF!</definedName>
    <definedName name="SHARED_FORMULA_3_309_3_309_4" localSheetId="8">#REF!+#REF!+#REF!</definedName>
    <definedName name="SHARED_FORMULA_3_309_3_309_4" localSheetId="9">#REF!+#REF!+#REF!</definedName>
    <definedName name="SHARED_FORMULA_3_309_3_309_4">#REF!+#REF!+#REF!</definedName>
    <definedName name="SHARED_FORMULA_3_312_3_312_4" localSheetId="11">SUM(#REF!+#REF!+#REF!)</definedName>
    <definedName name="SHARED_FORMULA_3_312_3_312_4" localSheetId="12">SUM(#REF!+#REF!+#REF!)</definedName>
    <definedName name="SHARED_FORMULA_3_312_3_312_4" localSheetId="8">SUM(#REF!+#REF!+#REF!)</definedName>
    <definedName name="SHARED_FORMULA_3_312_3_312_4" localSheetId="9">SUM(#REF!+#REF!+#REF!)</definedName>
    <definedName name="SHARED_FORMULA_3_312_3_312_4">SUM(#REF!+#REF!+#REF!)</definedName>
    <definedName name="SHARED_FORMULA_3_32_3_32_2" localSheetId="11">SUM(#REF!)</definedName>
    <definedName name="SHARED_FORMULA_3_32_3_32_2" localSheetId="12">SUM(#REF!)</definedName>
    <definedName name="SHARED_FORMULA_3_32_3_32_2" localSheetId="8">SUM(#REF!)</definedName>
    <definedName name="SHARED_FORMULA_3_32_3_32_2" localSheetId="9">SUM(#REF!)</definedName>
    <definedName name="SHARED_FORMULA_3_32_3_32_2">SUM(#REF!)</definedName>
    <definedName name="SHARED_FORMULA_3_320_3_320_4" localSheetId="11">SUM(#REF!+#REF!+#REF!+#REF!)</definedName>
    <definedName name="SHARED_FORMULA_3_320_3_320_4" localSheetId="12">SUM(#REF!+#REF!+#REF!+#REF!)</definedName>
    <definedName name="SHARED_FORMULA_3_320_3_320_4" localSheetId="8">SUM(#REF!+#REF!+#REF!+#REF!)</definedName>
    <definedName name="SHARED_FORMULA_3_320_3_320_4" localSheetId="9">SUM(#REF!+#REF!+#REF!+#REF!)</definedName>
    <definedName name="SHARED_FORMULA_3_320_3_320_4">SUM(#REF!+#REF!+#REF!+#REF!)</definedName>
    <definedName name="SHARED_FORMULA_3_321_3_321_4" localSheetId="11">SUM(#REF!+#REF!+#REF!+#REF!)</definedName>
    <definedName name="SHARED_FORMULA_3_321_3_321_4" localSheetId="12">SUM(#REF!+#REF!+#REF!+#REF!)</definedName>
    <definedName name="SHARED_FORMULA_3_321_3_321_4" localSheetId="8">SUM(#REF!+#REF!+#REF!+#REF!)</definedName>
    <definedName name="SHARED_FORMULA_3_321_3_321_4" localSheetId="9">SUM(#REF!+#REF!+#REF!+#REF!)</definedName>
    <definedName name="SHARED_FORMULA_3_321_3_321_4">SUM(#REF!+#REF!+#REF!+#REF!)</definedName>
    <definedName name="SHARED_FORMULA_3_37_3_37_2" localSheetId="11">SUM(#REF!)</definedName>
    <definedName name="SHARED_FORMULA_3_37_3_37_2" localSheetId="12">SUM(#REF!)</definedName>
    <definedName name="SHARED_FORMULA_3_37_3_37_2" localSheetId="8">SUM(#REF!)</definedName>
    <definedName name="SHARED_FORMULA_3_37_3_37_2" localSheetId="9">SUM(#REF!)</definedName>
    <definedName name="SHARED_FORMULA_3_37_3_37_2">SUM(#REF!)</definedName>
    <definedName name="SHARED_FORMULA_3_47_3_47_2" localSheetId="11">SUM(#REF!)</definedName>
    <definedName name="SHARED_FORMULA_3_47_3_47_2" localSheetId="12">SUM(#REF!)</definedName>
    <definedName name="SHARED_FORMULA_3_47_3_47_2" localSheetId="8">SUM(#REF!)</definedName>
    <definedName name="SHARED_FORMULA_3_47_3_47_2" localSheetId="9">SUM(#REF!)</definedName>
    <definedName name="SHARED_FORMULA_3_47_3_47_2">SUM(#REF!)</definedName>
    <definedName name="SHARED_FORMULA_3_59_3_59_5" localSheetId="11">#REF!</definedName>
    <definedName name="SHARED_FORMULA_3_59_3_59_5" localSheetId="12">#REF!</definedName>
    <definedName name="SHARED_FORMULA_3_59_3_59_5" localSheetId="8">#REF!</definedName>
    <definedName name="SHARED_FORMULA_3_59_3_59_5" localSheetId="9">#REF!</definedName>
    <definedName name="SHARED_FORMULA_3_59_3_59_5">#REF!</definedName>
    <definedName name="SHARED_FORMULA_3_77_3_77_5" localSheetId="11">#REF!</definedName>
    <definedName name="SHARED_FORMULA_3_77_3_77_5" localSheetId="12">#REF!</definedName>
    <definedName name="SHARED_FORMULA_3_77_3_77_5" localSheetId="8">#REF!</definedName>
    <definedName name="SHARED_FORMULA_3_77_3_77_5" localSheetId="9">#REF!</definedName>
    <definedName name="SHARED_FORMULA_3_77_3_77_5">#REF!</definedName>
    <definedName name="SHARED_FORMULA_3_94_3_94_5" localSheetId="11">#REF!</definedName>
    <definedName name="SHARED_FORMULA_3_94_3_94_5" localSheetId="12">#REF!</definedName>
    <definedName name="SHARED_FORMULA_3_94_3_94_5" localSheetId="8">#REF!</definedName>
    <definedName name="SHARED_FORMULA_3_94_3_94_5" localSheetId="9">#REF!</definedName>
    <definedName name="SHARED_FORMULA_3_94_3_94_5">#REF!</definedName>
    <definedName name="SHARED_FORMULA_4_133_4_133_5" localSheetId="11">SUM(#REF!)-#REF!-#REF!-#REF!</definedName>
    <definedName name="SHARED_FORMULA_4_133_4_133_5" localSheetId="12">SUM(#REF!)-#REF!-#REF!-#REF!</definedName>
    <definedName name="SHARED_FORMULA_4_133_4_133_5" localSheetId="8">SUM(#REF!)-#REF!-#REF!-#REF!</definedName>
    <definedName name="SHARED_FORMULA_4_133_4_133_5" localSheetId="9">SUM(#REF!)-#REF!-#REF!-#REF!</definedName>
    <definedName name="SHARED_FORMULA_4_133_4_133_5">SUM(#REF!)-#REF!-#REF!-#REF!</definedName>
    <definedName name="SHARED_FORMULA_4_136_4_136_4" localSheetId="11">SUM(#REF!)</definedName>
    <definedName name="SHARED_FORMULA_4_136_4_136_4" localSheetId="12">SUM(#REF!)</definedName>
    <definedName name="SHARED_FORMULA_4_136_4_136_4" localSheetId="8">SUM(#REF!)</definedName>
    <definedName name="SHARED_FORMULA_4_136_4_136_4" localSheetId="9">SUM(#REF!)</definedName>
    <definedName name="SHARED_FORMULA_4_136_4_136_4">SUM(#REF!)</definedName>
    <definedName name="SHARED_FORMULA_4_200_4_200_4" localSheetId="11">SUM(#REF!)</definedName>
    <definedName name="SHARED_FORMULA_4_200_4_200_4" localSheetId="12">SUM(#REF!)</definedName>
    <definedName name="SHARED_FORMULA_4_200_4_200_4" localSheetId="8">SUM(#REF!)</definedName>
    <definedName name="SHARED_FORMULA_4_200_4_200_4" localSheetId="9">SUM(#REF!)</definedName>
    <definedName name="SHARED_FORMULA_4_200_4_200_4">SUM(#REF!)</definedName>
    <definedName name="SHARED_FORMULA_4_264_4_264_4" localSheetId="11">SUM(#REF!)</definedName>
    <definedName name="SHARED_FORMULA_4_264_4_264_4" localSheetId="12">SUM(#REF!)</definedName>
    <definedName name="SHARED_FORMULA_4_264_4_264_4" localSheetId="8">SUM(#REF!)</definedName>
    <definedName name="SHARED_FORMULA_4_264_4_264_4" localSheetId="9">SUM(#REF!)</definedName>
    <definedName name="SHARED_FORMULA_4_264_4_264_4">SUM(#REF!)</definedName>
    <definedName name="SHARED_FORMULA_4_322_4_322_4" localSheetId="11">SUM(#REF!,#REF!,#REF!)</definedName>
    <definedName name="SHARED_FORMULA_4_322_4_322_4" localSheetId="12">SUM(#REF!,#REF!,#REF!)</definedName>
    <definedName name="SHARED_FORMULA_4_322_4_322_4" localSheetId="8">SUM(#REF!,#REF!,#REF!)</definedName>
    <definedName name="SHARED_FORMULA_4_322_4_322_4" localSheetId="9">SUM(#REF!,#REF!,#REF!)</definedName>
    <definedName name="SHARED_FORMULA_4_322_4_322_4">SUM(#REF!,#REF!,#REF!)</definedName>
    <definedName name="SHARED_FORMULA_4_43_4_43_3" localSheetId="11">SUM(#REF!,#REF!,#REF!,#REF!,#REF!,#REF!,#REF!,#REF!,#REF!,#REF!,#REF!,#REF!,#REF!,#REF!)</definedName>
    <definedName name="SHARED_FORMULA_4_43_4_43_3" localSheetId="12">SUM(#REF!,#REF!,#REF!,#REF!,#REF!,#REF!,#REF!,#REF!,#REF!,#REF!,#REF!,#REF!,#REF!,#REF!)</definedName>
    <definedName name="SHARED_FORMULA_4_43_4_43_3" localSheetId="8">SUM(#REF!,#REF!,#REF!,#REF!,#REF!,#REF!,#REF!,#REF!,#REF!,#REF!,#REF!,#REF!,#REF!,#REF!)</definedName>
    <definedName name="SHARED_FORMULA_4_43_4_43_3" localSheetId="9">SUM(#REF!,#REF!,#REF!,#REF!,#REF!,#REF!,#REF!,#REF!,#REF!,#REF!,#REF!,#REF!,#REF!,#REF!)</definedName>
    <definedName name="SHARED_FORMULA_4_43_4_43_3">SUM(#REF!,#REF!,#REF!,#REF!,#REF!,#REF!,#REF!,#REF!,#REF!,#REF!,#REF!,#REF!,#REF!,#REF!)</definedName>
    <definedName name="SHARED_FORMULA_4_58_4_58_2" localSheetId="11">SUM(#REF!,#REF!,#REF!,#REF!,#REF!,#REF!,#REF!,#REF!,#REF!,#REF!,#REF!)</definedName>
    <definedName name="SHARED_FORMULA_4_58_4_58_2" localSheetId="12">SUM(#REF!,#REF!,#REF!,#REF!,#REF!,#REF!,#REF!,#REF!,#REF!,#REF!,#REF!)</definedName>
    <definedName name="SHARED_FORMULA_4_58_4_58_2" localSheetId="8">SUM(#REF!,#REF!,#REF!,#REF!,#REF!,#REF!,#REF!,#REF!,#REF!,#REF!,#REF!)</definedName>
    <definedName name="SHARED_FORMULA_4_58_4_58_2" localSheetId="9">SUM(#REF!,#REF!,#REF!,#REF!,#REF!,#REF!,#REF!,#REF!,#REF!,#REF!,#REF!)</definedName>
    <definedName name="SHARED_FORMULA_4_58_4_58_2">SUM(#REF!,#REF!,#REF!,#REF!,#REF!,#REF!,#REF!,#REF!,#REF!,#REF!,#REF!)</definedName>
    <definedName name="SHARED_FORMULA_4_73_4_73_4" localSheetId="11">SUM(#REF!)</definedName>
    <definedName name="SHARED_FORMULA_4_73_4_73_4" localSheetId="12">SUM(#REF!)</definedName>
    <definedName name="SHARED_FORMULA_4_73_4_73_4" localSheetId="8">SUM(#REF!)</definedName>
    <definedName name="SHARED_FORMULA_4_73_4_73_4" localSheetId="9">SUM(#REF!)</definedName>
    <definedName name="SHARED_FORMULA_4_73_4_73_4">SUM(#REF!)</definedName>
    <definedName name="SHARED_FORMULA_4_8_4_8_4" localSheetId="11">SUM(#REF!)</definedName>
    <definedName name="SHARED_FORMULA_4_8_4_8_4" localSheetId="12">SUM(#REF!)</definedName>
    <definedName name="SHARED_FORMULA_4_8_4_8_4" localSheetId="8">SUM(#REF!)</definedName>
    <definedName name="SHARED_FORMULA_4_8_4_8_4" localSheetId="9">SUM(#REF!)</definedName>
    <definedName name="SHARED_FORMULA_4_8_4_8_4">SUM(#REF!)</definedName>
    <definedName name="SHARED_FORMULA_4_9_4_9_3" localSheetId="11">SUM(#REF!)</definedName>
    <definedName name="SHARED_FORMULA_4_9_4_9_3" localSheetId="12">SUM(#REF!)</definedName>
    <definedName name="SHARED_FORMULA_4_9_4_9_3" localSheetId="8">SUM(#REF!)</definedName>
    <definedName name="SHARED_FORMULA_4_9_4_9_3" localSheetId="9">SUM(#REF!)</definedName>
    <definedName name="SHARED_FORMULA_4_9_4_9_3">SUM(#REF!)</definedName>
    <definedName name="SHARED_FORMULA_5_108_5_108_5" localSheetId="11">#REF!</definedName>
    <definedName name="SHARED_FORMULA_5_108_5_108_5" localSheetId="12">#REF!</definedName>
    <definedName name="SHARED_FORMULA_5_108_5_108_5" localSheetId="8">#REF!</definedName>
    <definedName name="SHARED_FORMULA_5_108_5_108_5" localSheetId="9">#REF!</definedName>
    <definedName name="SHARED_FORMULA_5_108_5_108_5">#REF!</definedName>
    <definedName name="SHARED_FORMULA_5_109_5_109_5" localSheetId="11">#REF!</definedName>
    <definedName name="SHARED_FORMULA_5_109_5_109_5" localSheetId="12">#REF!</definedName>
    <definedName name="SHARED_FORMULA_5_109_5_109_5" localSheetId="8">#REF!</definedName>
    <definedName name="SHARED_FORMULA_5_109_5_109_5" localSheetId="9">#REF!</definedName>
    <definedName name="SHARED_FORMULA_5_109_5_109_5">#REF!</definedName>
    <definedName name="SHARED_FORMULA_5_129_5_129_5" localSheetId="11">#REF!</definedName>
    <definedName name="SHARED_FORMULA_5_129_5_129_5" localSheetId="12">#REF!</definedName>
    <definedName name="SHARED_FORMULA_5_129_5_129_5" localSheetId="8">#REF!</definedName>
    <definedName name="SHARED_FORMULA_5_129_5_129_5" localSheetId="9">#REF!</definedName>
    <definedName name="SHARED_FORMULA_5_129_5_129_5">#REF!</definedName>
    <definedName name="SHARED_FORMULA_5_19_5_19_5" localSheetId="11">#REF!</definedName>
    <definedName name="SHARED_FORMULA_5_19_5_19_5" localSheetId="12">#REF!</definedName>
    <definedName name="SHARED_FORMULA_5_19_5_19_5" localSheetId="8">#REF!</definedName>
    <definedName name="SHARED_FORMULA_5_19_5_19_5" localSheetId="9">#REF!</definedName>
    <definedName name="SHARED_FORMULA_5_19_5_19_5">#REF!</definedName>
    <definedName name="SHARED_FORMULA_5_28_5_28_5" localSheetId="11">#REF!</definedName>
    <definedName name="SHARED_FORMULA_5_28_5_28_5" localSheetId="12">#REF!</definedName>
    <definedName name="SHARED_FORMULA_5_28_5_28_5" localSheetId="8">#REF!</definedName>
    <definedName name="SHARED_FORMULA_5_28_5_28_5" localSheetId="9">#REF!</definedName>
    <definedName name="SHARED_FORMULA_5_28_5_28_5">#REF!</definedName>
    <definedName name="SHARED_FORMULA_5_288_5_288_4" localSheetId="11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12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8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9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9_5_289_4" localSheetId="11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12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8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9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35_5_35_5" localSheetId="11">#REF!</definedName>
    <definedName name="SHARED_FORMULA_5_35_5_35_5" localSheetId="12">#REF!</definedName>
    <definedName name="SHARED_FORMULA_5_35_5_35_5" localSheetId="8">#REF!</definedName>
    <definedName name="SHARED_FORMULA_5_35_5_35_5" localSheetId="9">#REF!</definedName>
    <definedName name="SHARED_FORMULA_5_35_5_35_5">#REF!</definedName>
    <definedName name="SHARED_FORMULA_5_69_5_69_5" localSheetId="11">#REF!</definedName>
    <definedName name="SHARED_FORMULA_5_69_5_69_5" localSheetId="12">#REF!</definedName>
    <definedName name="SHARED_FORMULA_5_69_5_69_5" localSheetId="8">#REF!</definedName>
    <definedName name="SHARED_FORMULA_5_69_5_69_5" localSheetId="9">#REF!</definedName>
    <definedName name="SHARED_FORMULA_5_69_5_69_5">#REF!</definedName>
    <definedName name="SHARED_FORMULA_5_7_5_7_5" localSheetId="11">#REF!</definedName>
    <definedName name="SHARED_FORMULA_5_7_5_7_5" localSheetId="12">#REF!</definedName>
    <definedName name="SHARED_FORMULA_5_7_5_7_5" localSheetId="8">#REF!</definedName>
    <definedName name="SHARED_FORMULA_5_7_5_7_5" localSheetId="9">#REF!</definedName>
    <definedName name="SHARED_FORMULA_5_7_5_7_5">#REF!</definedName>
    <definedName name="SHARED_FORMULA_6_5_6_5_0" localSheetId="11">#REF!/#REF!*100</definedName>
    <definedName name="SHARED_FORMULA_6_5_6_5_0" localSheetId="12">#REF!/#REF!*100</definedName>
    <definedName name="SHARED_FORMULA_6_5_6_5_0" localSheetId="8">#REF!/#REF!*100</definedName>
    <definedName name="SHARED_FORMULA_6_5_6_5_0" localSheetId="9">#REF!/#REF!*100</definedName>
    <definedName name="SHARED_FORMULA_6_5_6_5_0">#REF!/#REF!*100</definedName>
    <definedName name="SHARED_FORMULA_7_62_7_62_5" localSheetId="11">#REF!</definedName>
    <definedName name="SHARED_FORMULA_7_62_7_62_5" localSheetId="12">#REF!</definedName>
    <definedName name="SHARED_FORMULA_7_62_7_62_5" localSheetId="8">#REF!</definedName>
    <definedName name="SHARED_FORMULA_7_62_7_62_5" localSheetId="9">#REF!</definedName>
    <definedName name="SHARED_FORMULA_7_62_7_62_5">#REF!</definedName>
    <definedName name="SHARED_FORMULA_7_82_7_82_5" localSheetId="11">#REF!</definedName>
    <definedName name="SHARED_FORMULA_7_82_7_82_5" localSheetId="12">#REF!</definedName>
    <definedName name="SHARED_FORMULA_7_82_7_82_5" localSheetId="8">#REF!</definedName>
    <definedName name="SHARED_FORMULA_7_82_7_82_5" localSheetId="9">#REF!</definedName>
    <definedName name="SHARED_FORMULA_7_82_7_82_5">#REF!</definedName>
    <definedName name="SHARED_FORMULA_7_93_7_93_5" localSheetId="11">#REF!</definedName>
    <definedName name="SHARED_FORMULA_7_93_7_93_5" localSheetId="12">#REF!</definedName>
    <definedName name="SHARED_FORMULA_7_93_7_93_5" localSheetId="8">#REF!</definedName>
    <definedName name="SHARED_FORMULA_7_93_7_93_5" localSheetId="9">#REF!</definedName>
    <definedName name="SHARED_FORMULA_7_93_7_93_5">#REF!</definedName>
    <definedName name="SHARED_FORMULA_8_48_8_48_5" localSheetId="11">#REF!</definedName>
    <definedName name="SHARED_FORMULA_8_48_8_48_5" localSheetId="12">#REF!</definedName>
    <definedName name="SHARED_FORMULA_8_48_8_48_5" localSheetId="8">#REF!</definedName>
    <definedName name="SHARED_FORMULA_8_48_8_48_5" localSheetId="9">#REF!</definedName>
    <definedName name="SHARED_FORMULA_8_48_8_48_5">#REF!</definedName>
    <definedName name="SHARED_FORMULA_9_112_9_112_5" localSheetId="11">#REF!</definedName>
    <definedName name="SHARED_FORMULA_9_112_9_112_5" localSheetId="12">#REF!</definedName>
    <definedName name="SHARED_FORMULA_9_112_9_112_5" localSheetId="8">#REF!</definedName>
    <definedName name="SHARED_FORMULA_9_112_9_112_5" localSheetId="9">#REF!</definedName>
    <definedName name="SHARED_FORMULA_9_112_9_112_5">#REF!</definedName>
    <definedName name="SHARED_FORMULA_9_118_9_118_5" localSheetId="11">#REF!</definedName>
    <definedName name="SHARED_FORMULA_9_118_9_118_5" localSheetId="12">#REF!</definedName>
    <definedName name="SHARED_FORMULA_9_118_9_118_5" localSheetId="8">#REF!</definedName>
    <definedName name="SHARED_FORMULA_9_118_9_118_5" localSheetId="9">#REF!</definedName>
    <definedName name="SHARED_FORMULA_9_118_9_118_5">#REF!</definedName>
    <definedName name="SHARED_FORMULA_9_44_9_44_5" localSheetId="11">#REF!</definedName>
    <definedName name="SHARED_FORMULA_9_44_9_44_5" localSheetId="12">#REF!</definedName>
    <definedName name="SHARED_FORMULA_9_44_9_44_5" localSheetId="8">#REF!</definedName>
    <definedName name="SHARED_FORMULA_9_44_9_44_5" localSheetId="9">#REF!</definedName>
    <definedName name="SHARED_FORMULA_9_44_9_44_5">#REF!</definedName>
    <definedName name="SHARED_FORMULA_9_53_9_53_5" localSheetId="11">#REF!</definedName>
    <definedName name="SHARED_FORMULA_9_53_9_53_5" localSheetId="12">#REF!</definedName>
    <definedName name="SHARED_FORMULA_9_53_9_53_5" localSheetId="8">#REF!</definedName>
    <definedName name="SHARED_FORMULA_9_53_9_53_5" localSheetId="9">#REF!</definedName>
    <definedName name="SHARED_FORMULA_9_53_9_53_5">#REF!</definedName>
    <definedName name="SHARED_FORMULA_9_77_9_77_5" localSheetId="11">#REF!</definedName>
    <definedName name="SHARED_FORMULA_9_77_9_77_5" localSheetId="12">#REF!</definedName>
    <definedName name="SHARED_FORMULA_9_77_9_77_5" localSheetId="8">#REF!</definedName>
    <definedName name="SHARED_FORMULA_9_77_9_77_5" localSheetId="9">#REF!</definedName>
    <definedName name="SHARED_FORMULA_9_77_9_77_5">#REF!</definedName>
    <definedName name="SHARED_FORMULA_9_98_9_98_5" localSheetId="11">#REF!</definedName>
    <definedName name="SHARED_FORMULA_9_98_9_98_5" localSheetId="12">#REF!</definedName>
    <definedName name="SHARED_FORMULA_9_98_9_98_5" localSheetId="8">#REF!</definedName>
    <definedName name="SHARED_FORMULA_9_98_9_98_5" localSheetId="9">#REF!</definedName>
    <definedName name="SHARED_FORMULA_9_98_9_98_5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<sst xmlns="http://schemas.openxmlformats.org/spreadsheetml/2006/main" count="2225" uniqueCount="962">
  <si>
    <t>Járdafelújítások (Komáromi u. Ady E. út, Szilágyi u., Csapó u., Fazekas u., Gesztenyefasor, Agostyáni utca, Május 1 úti járda részek, Agostyán: Szabadság u., Diófa u., Tavasz u. stb.)</t>
  </si>
  <si>
    <t>Akadálymentesítés, közlekedésbiztonság növelése (járdák, gyalogátkelőhelyek akadálymentesítése, korlát elhelyezése, buszparkoló kijelölés)</t>
  </si>
  <si>
    <t>Viziközmű felújítása az ÉDV Zrt. üzemeltetési szerződése szerint</t>
  </si>
  <si>
    <t>Tatai Közös Önkormányzati Hivatal tatai székhely belső udvar felújítása</t>
  </si>
  <si>
    <t>Fényes fürdőn szálláshelyek részbeni felújítása és vízvezeték-szerelés 2014-ről áthúzódó számlák alapján</t>
  </si>
  <si>
    <t>Bacsó B. út kandeláberek kábelcsere 2014-ről áthúzódó számla</t>
  </si>
  <si>
    <t>Menner Bernát Zeneiskola - WC mosdó bűzelzárók miatti bontás, újraalapozás</t>
  </si>
  <si>
    <t>Agostyáni u. 1-3. épületének Tatai Televízió által használt részén homlokzat-felújítás</t>
  </si>
  <si>
    <t>Fényes Fürdő Kft.-nek tagi kölcsön</t>
  </si>
  <si>
    <t>Bacsó B. ltp. belső út, Váczi M. u., Spar előtti szerviz út marás, aszfaltozás</t>
  </si>
  <si>
    <t>Újvilág u. II. ütem mart aszfaltos felújítása, Balogh F. u., Határ u. mart aszfaltos felújítása, Tulipán u., Nyírfa u. mart aszfaltos felújítása</t>
  </si>
  <si>
    <t>Iskolai konyhák felújításának tervei és az átalakítás előkészítése</t>
  </si>
  <si>
    <t>Fekete út, Arany J.u., Komáromi út, Nagykert u. csapadékvíz elvezetés kivitelezés I. ütem</t>
  </si>
  <si>
    <t>Csillagsziget Bölcsőde - élelmezési program, ipari turmixgép, 2 db vár mászóka, gondozónői asztal, radiátor burkolat, faházikó, mozgásfejlesztő eszközök</t>
  </si>
  <si>
    <t>Játszóterek felújítása, bekerítése és bővítése új eszközökkel , homokozók kialakítása, 5×18 lakás térvilágítás, Építők parkja kerítés építés,burkolatok, köztéri berendezések, ping pong asztal, parkosítás,focipálya kialakítása, Lovardai játszótér felújítása, Bacsó B ltp, Levendula ltp.-i ivó kutak létesítése, Agostyán játszóvár összeszerelése, minősítése)</t>
  </si>
  <si>
    <t>Tatai Geszti Óvoda - mosógép, konyhai páraelszívó, komplex konyhai robotgép, 2 db nagy főzőedény</t>
  </si>
  <si>
    <t>Menner Bernát Zeneiskola - Hangszer, 2 db számítógép</t>
  </si>
  <si>
    <t>Tatai Kertvárosi Óvoda - Elektromos kapcs.szekrény,el.kötések cseréje, járda javítás</t>
  </si>
  <si>
    <t>Vaszary János Általános Iskola Jázmin utcai Tagintézménye - balesetveszélyes udvari burkolat bontása, új burkolat készítése, tereprend., tantermi padok felújítása (első osztályosok részére)</t>
  </si>
  <si>
    <t>Tatai Kincseskert Óvoda - Befogadó élettér pályázat</t>
  </si>
  <si>
    <t>Immateriális javak, informatikai eszközök és egyéb tárgyi eszközök beszerzése</t>
  </si>
  <si>
    <t>Móricz Zsigmond Könyvtár</t>
  </si>
  <si>
    <t xml:space="preserve">Intézmények Gazdasági Hivatala </t>
  </si>
  <si>
    <t>Kuny Domokos Múzeum</t>
  </si>
  <si>
    <t>Városi Önkormányzat Intézmények összesen:</t>
  </si>
  <si>
    <t>- Közös Hivatal székhely szerinti szervezeti egysége</t>
  </si>
  <si>
    <t>- Neszmélyi Kirendeltség</t>
  </si>
  <si>
    <t>Önkormányzati közfoglalkoztatottak éves létszám-erőirányzata</t>
  </si>
  <si>
    <t>Eredeti átlag létszám</t>
  </si>
  <si>
    <t>Hosszabb időtartamú közfoglalkoztatás</t>
  </si>
  <si>
    <t>Tatai Egészségügyi Alapellátó Intézmény</t>
  </si>
  <si>
    <t>Tatai székhely</t>
  </si>
  <si>
    <t>Dunaalmási Kirendeltség</t>
  </si>
  <si>
    <t>Dunaszentmiklósi Kirendeltség</t>
  </si>
  <si>
    <t>Eszközbeszerzés</t>
  </si>
  <si>
    <t>Hódy Sport Egyesületnek</t>
  </si>
  <si>
    <t>Vívó Sport Egyesületnek</t>
  </si>
  <si>
    <t>Tatai Sportegyesületnek</t>
  </si>
  <si>
    <t>( kiemelt előirányzatok szerinti részletezésben ) E Ft-ban</t>
  </si>
  <si>
    <t>Kiadások</t>
  </si>
  <si>
    <t>Intézmények Gazdasági Hivatala és a hozzá tartozó Intézményei</t>
  </si>
  <si>
    <t xml:space="preserve">Kuny Domokos  Múzeum </t>
  </si>
  <si>
    <t>Személyi juttatások</t>
  </si>
  <si>
    <t>Munkaadót terhelő járulékok és szociális hozzájárulási adó</t>
  </si>
  <si>
    <t>Dologi kiadások</t>
  </si>
  <si>
    <t>Ellátottak pénzbeli juttatása</t>
  </si>
  <si>
    <t>Egyéb működési kiadás</t>
  </si>
  <si>
    <t>Garancia és kezességvállalás</t>
  </si>
  <si>
    <t>Visszatérítendő támogatások és kölcsönök</t>
  </si>
  <si>
    <t>Egyéb működési célú támogatások (vissza nem térítendő)</t>
  </si>
  <si>
    <t xml:space="preserve"> - Általános tartalék</t>
  </si>
  <si>
    <t>Ellátottak pénzbeli juttatásai</t>
  </si>
  <si>
    <t>Hiány finanszírozása belső forrásból:</t>
  </si>
  <si>
    <t>Hiány finanszírozása külső forrásból:</t>
  </si>
  <si>
    <t>Termékek és szolgáltatások</t>
  </si>
  <si>
    <t>Szolgáltatások ellenértéke</t>
  </si>
  <si>
    <t>Tulajdonosi bevételek</t>
  </si>
  <si>
    <t>Iparűzési adóból</t>
  </si>
  <si>
    <t>Visszatérítendő támogatás és kölcsön</t>
  </si>
  <si>
    <t>Egyéb működési célú támogatás (vissza nem térítendő)</t>
  </si>
  <si>
    <t xml:space="preserve"> - Működési céltartalék</t>
  </si>
  <si>
    <t>Beruházás ( ÁFA-val )</t>
  </si>
  <si>
    <t>Felújítás ( ÁFA-val )</t>
  </si>
  <si>
    <t>Egyéb felhalmozási kiadások</t>
  </si>
  <si>
    <t>Egyéb felhalmozási célú támogatások (vissza nem térítendő)</t>
  </si>
  <si>
    <t xml:space="preserve"> - Zárolt tartalék</t>
  </si>
  <si>
    <t>KÖLTSÉGVETÉSI KIADÁSOK ÖSSZESEN</t>
  </si>
  <si>
    <t>FINANSZÍROZÁSI KIADÁSOK ÖSSZESEN</t>
  </si>
  <si>
    <t>KIADÁSOK MINDÖSSZESEN</t>
  </si>
  <si>
    <t>Bevételek</t>
  </si>
  <si>
    <t>Működési támogatások</t>
  </si>
  <si>
    <t>Általános működés és ágazati feladatok támogatása</t>
  </si>
  <si>
    <t>Működési célú támogatások</t>
  </si>
  <si>
    <t>Visszatérítendő támogatások és kölcsönök (igénylés és visszatérülés)</t>
  </si>
  <si>
    <t>Vissza nem térítendő támogatások</t>
  </si>
  <si>
    <t>Felhalmozási célú támogatások</t>
  </si>
  <si>
    <t>Bevétel 2014. év</t>
  </si>
  <si>
    <t>Bevétel 2015. év</t>
  </si>
  <si>
    <t>km</t>
  </si>
  <si>
    <t>m2</t>
  </si>
  <si>
    <t>104 Ft/m2</t>
  </si>
  <si>
    <t>295 000 Ft/km</t>
  </si>
  <si>
    <t>Egyéb önkormányzati feladat támogatása (adóerő képesség 1 lakosra 37 255 Ft)</t>
  </si>
  <si>
    <t>I.1.d)</t>
  </si>
  <si>
    <t>Lakott külterülettel kapcsolatos feladatok támogatása</t>
  </si>
  <si>
    <t>2550 Ft/ külter.lakos</t>
  </si>
  <si>
    <t>I.1.e)</t>
  </si>
  <si>
    <t>1,55 Ft/ idegenfor.adóft</t>
  </si>
  <si>
    <t>Óvodapedagógusok bértámogatása pótlólagos összege 3 hónapra 2015/2016-ra</t>
  </si>
  <si>
    <t>Óvodaműk. támogatás 4 hónapra: gyermekek nevelése a napi 8 órát eléri</t>
  </si>
  <si>
    <t>II.5.</t>
  </si>
  <si>
    <t>Kiegészítő támogatás az óvodapedagógusok minősítéséből adódó többletkiadásokhoz</t>
  </si>
  <si>
    <t>Alapfokú végzettségű Ped. II. kategóriába sorolt</t>
  </si>
  <si>
    <t>352 000 Ft/fő/11hó</t>
  </si>
  <si>
    <t>Alapfokú végzettségű Mesterped. Kategóriába sorolt</t>
  </si>
  <si>
    <t>Ft/fő</t>
  </si>
  <si>
    <t>1 286 000 Ft/fő/11hó</t>
  </si>
  <si>
    <t>Mesterfokú végzettségű Ped. II. kategóriába sorolt</t>
  </si>
  <si>
    <t>386 000 Ft/fő/11hó</t>
  </si>
  <si>
    <t>Mesterfokú végzettségű Mesterped. Kategóriába sorolt</t>
  </si>
  <si>
    <t>1 415 000 Ft/fő/11hó</t>
  </si>
  <si>
    <t>Pénzbeli szociális ellátások kiegészítése</t>
  </si>
  <si>
    <t>lakos/fő</t>
  </si>
  <si>
    <t>III.3.ad)</t>
  </si>
  <si>
    <t>Szociális étkeztetés - társulási kiegészítéssel (55 360 Ft fajlagos összeg 110 %-a)</t>
  </si>
  <si>
    <t xml:space="preserve">Bölcsődei ellátás - nem fogyatékos, nem hátrányos helyzetű gyermek </t>
  </si>
  <si>
    <t xml:space="preserve">Finanszírozás szempontjából elismert dolgozók bértámogatása </t>
  </si>
  <si>
    <t>Táblázat alatt Megjegyzésben magyarázat</t>
  </si>
  <si>
    <t>0,55 %</t>
  </si>
  <si>
    <t>Differenciálás: Támogatás csökkentés 100 % lenne, az adóerő-képesség miatt, de közös hivatal székhelye miatt 10 %-kal csökkenthető, ezért 90 % a támogatás csökkentés.</t>
  </si>
  <si>
    <t>10 % csökk.</t>
  </si>
  <si>
    <t>90 %</t>
  </si>
  <si>
    <t xml:space="preserve">általános működési és ágazati feladatainak támogatásáról </t>
  </si>
  <si>
    <t>Önkormányzati ingatlanon végzett fejlesztések</t>
  </si>
  <si>
    <t>Fényes-fürdő területén fejlesztések végrehajtása (üzemeltetési szerződés alapján)</t>
  </si>
  <si>
    <t>Épület építési beruházások támogatása</t>
  </si>
  <si>
    <t>Építők parkja I. ütem</t>
  </si>
  <si>
    <t>Kormányengedéllyel rendelkező feladatok</t>
  </si>
  <si>
    <t>Kormányengedély módosítást igénylő feladatok</t>
  </si>
  <si>
    <t>Összes hitelfelvétel:</t>
  </si>
  <si>
    <t>Közhatalmi bevétel</t>
  </si>
  <si>
    <t>Vagyoni típusú adók</t>
  </si>
  <si>
    <t xml:space="preserve"> - Építményadó</t>
  </si>
  <si>
    <t xml:space="preserve"> - Telekadó</t>
  </si>
  <si>
    <t xml:space="preserve"> - Idegenforgalmi adó</t>
  </si>
  <si>
    <t xml:space="preserve"> - Iparűzési adó</t>
  </si>
  <si>
    <t xml:space="preserve"> - Gépjárműadó</t>
  </si>
  <si>
    <t xml:space="preserve"> - Talajterhelési díj</t>
  </si>
  <si>
    <t>Működési bevételek</t>
  </si>
  <si>
    <t xml:space="preserve"> - ebből lakbér</t>
  </si>
  <si>
    <t>Ellátási díjak</t>
  </si>
  <si>
    <t>Kamatbevétel</t>
  </si>
  <si>
    <t>Felhalmozási bevételek</t>
  </si>
  <si>
    <t>Ingatlanok (döntéstől számított 3 hónapig)</t>
  </si>
  <si>
    <t>Felhalmozási célú átvett pénzeszközök</t>
  </si>
  <si>
    <t>KÖLTSÉGVETÉSI BEVÉTELEK ÖSSZESEN</t>
  </si>
  <si>
    <t>Előző évi költségvetési maradványának igénybevétele</t>
  </si>
  <si>
    <t>Irányító szervi támogatás</t>
  </si>
  <si>
    <t>FINANSZÍROZÁSI BEVÉTELEK ÖSSZESEN</t>
  </si>
  <si>
    <t>BEVÉTELEK MINDÖSSZESEN</t>
  </si>
  <si>
    <t>(E Ft-ban)</t>
  </si>
  <si>
    <t>Megnevezés</t>
  </si>
  <si>
    <t xml:space="preserve">Eredeti </t>
  </si>
  <si>
    <t>Lehívható központi támogatás Eredeti</t>
  </si>
  <si>
    <t>Foglalkoztatást helyettesítő támogatás</t>
  </si>
  <si>
    <t>Lakásfenntartási támogatás (normatív)</t>
  </si>
  <si>
    <t>Ápolási díj (helyi megállapítás)</t>
  </si>
  <si>
    <t>Tatai fiatalok életkezdési támogatásához</t>
  </si>
  <si>
    <t>Rászorultságtól függő pénzbeli szociális, gyermekvédelmi ellátások összesen</t>
  </si>
  <si>
    <t>Önkormányzati saját hatáskörben adott természetbeni ellátás (HPV védőoltás)</t>
  </si>
  <si>
    <t>Köztemetés</t>
  </si>
  <si>
    <t>Közgyógyellátás</t>
  </si>
  <si>
    <t>Természetben nyújtott átmeneti segély</t>
  </si>
  <si>
    <t>Természetben nyújtott ellátások összesen</t>
  </si>
  <si>
    <t>Önkormányzatok által folyósított szociális, gyermekvédelmi ellátások összesen:</t>
  </si>
  <si>
    <t>Rendszeres szociális segély (egészségkárosodottak részére)</t>
  </si>
  <si>
    <t>Adósságkezelési szolgáltatással kapcsolatos támogatás</t>
  </si>
  <si>
    <t>Tata</t>
  </si>
  <si>
    <t>Tata összesen</t>
  </si>
  <si>
    <t>Neszmély</t>
  </si>
  <si>
    <t>Neszmély összesen</t>
  </si>
  <si>
    <t>Dunaalmás</t>
  </si>
  <si>
    <t>Dunaalmás összesen</t>
  </si>
  <si>
    <t>Dunaszentmiklós</t>
  </si>
  <si>
    <t>Dunaszentmiklós összesen</t>
  </si>
  <si>
    <t>Aktív korúak rendszeres szociális segélye</t>
  </si>
  <si>
    <t>Működési tartalékok</t>
  </si>
  <si>
    <t>Általános tartalék</t>
  </si>
  <si>
    <t>Működési tartalék</t>
  </si>
  <si>
    <t>Működési céltartalék</t>
  </si>
  <si>
    <t xml:space="preserve">Felhalmozási tartalékok </t>
  </si>
  <si>
    <t xml:space="preserve"> - Felhalmozási tartalék, melyből 27 075 E Ft felhasználása a bevétel berérkezéséhez kötött</t>
  </si>
  <si>
    <t>Hitel</t>
  </si>
  <si>
    <t>Hitel (megkötött szerződés alapján)</t>
  </si>
  <si>
    <t>Megkötött szerződés alapján</t>
  </si>
  <si>
    <t>Vaszary János Általános Iskola - elektromos hálózat átalakítása a megnövekedett igényeknek megfelelő hálózatbővítéssel, fogyasztási mérők összevonásával, játszótér kialakítása</t>
  </si>
  <si>
    <t>460/135 hrsz-ú ingatlan megvásárlása (509/2013. (X.31) Tata Kt. határozat</t>
  </si>
  <si>
    <t>Tatai Barokk Fesztivál és Nemzetközi Zenei Mesterkurzus támogatása</t>
  </si>
  <si>
    <t>Hitel felhalmozási célok szerinti bontásban (E Ft-ban)</t>
  </si>
  <si>
    <t>Felhalmozási célú támogatások és átvett pénzeszközök összesen:</t>
  </si>
  <si>
    <t>Tópart sétány közvilágítás (Casablanca- Ökoturisztikai Központ - Pötörke malom) kivitelezés</t>
  </si>
  <si>
    <t>* a 250 M Ft-os hitelkeretre a hitellehívás 2014-ben az Angolpark rehabilitációja és az Öreg-tavi Ökoturisztikai Központ kialakítása a csatlakozó kerékpárutak felújításával Tatán és a tematikus aktív turisztikai fejlesztések a kistérségben projektekre önerőből megelőlegezett számlákra megtörtént. A hitel átutalására 2014. és 2015. évben került sor, a 2015. januárban utalt 59.262 E Ft-ból 10.397 E Ft az idei évben más feladatra fordítható.</t>
  </si>
  <si>
    <t>Mód. (V.27.)</t>
  </si>
  <si>
    <t>Lehívható központi támogatás Mód. (V.27.)</t>
  </si>
  <si>
    <r>
      <t>Előirányzat</t>
    </r>
    <r>
      <rPr>
        <b/>
        <sz val="12"/>
        <rFont val="Times New Roman CE"/>
        <family val="1"/>
      </rPr>
      <t xml:space="preserve">           </t>
    </r>
    <r>
      <rPr>
        <b/>
        <sz val="16"/>
        <color indexed="10"/>
        <rFont val="Times New Roman CE"/>
        <family val="1"/>
      </rPr>
      <t>Ft-ban</t>
    </r>
  </si>
  <si>
    <t>Eredeti Előirányzat      E Ft-ban</t>
  </si>
  <si>
    <r>
      <t xml:space="preserve">Módosított Előirányzat </t>
    </r>
    <r>
      <rPr>
        <sz val="10"/>
        <rFont val="Times New Roman CE"/>
        <family val="0"/>
      </rPr>
      <t xml:space="preserve">2015. május     </t>
    </r>
    <r>
      <rPr>
        <sz val="12"/>
        <rFont val="Times New Roman CE"/>
        <family val="1"/>
      </rPr>
      <t xml:space="preserve"> E Ft-ban</t>
    </r>
  </si>
  <si>
    <r>
      <t>Társulási kiegészítés gyermekjóléti ellátásra</t>
    </r>
    <r>
      <rPr>
        <sz val="12"/>
        <rFont val="Times New Roman CE"/>
        <family val="1"/>
      </rPr>
      <t xml:space="preserve"> a </t>
    </r>
    <r>
      <rPr>
        <sz val="10"/>
        <rFont val="Times New Roman CE"/>
        <family val="1"/>
      </rPr>
      <t>0-17 éves korcsoportos lakosokra</t>
    </r>
  </si>
  <si>
    <t>III.6.</t>
  </si>
  <si>
    <t>Szociális ágazati pótlék</t>
  </si>
  <si>
    <t>igénylés szerint</t>
  </si>
  <si>
    <r>
      <t xml:space="preserve">Önkormányzat elvárt bevétele: </t>
    </r>
    <r>
      <rPr>
        <b/>
        <sz val="12"/>
        <rFont val="Times New Roman CE"/>
        <family val="1"/>
      </rPr>
      <t xml:space="preserve">2013. évi </t>
    </r>
    <r>
      <rPr>
        <sz val="12"/>
        <rFont val="Times New Roman CE"/>
        <family val="1"/>
      </rPr>
      <t>iparűzési adóalap 0,55 %-a</t>
    </r>
  </si>
  <si>
    <r>
      <t xml:space="preserve">Támogatás csökkentés a következő </t>
    </r>
    <r>
      <rPr>
        <b/>
        <sz val="12"/>
        <rFont val="Times New Roman CE"/>
        <family val="1"/>
      </rPr>
      <t>sorrend szerint</t>
    </r>
    <r>
      <rPr>
        <sz val="12"/>
        <rFont val="Times New Roman CE"/>
        <family val="1"/>
      </rPr>
      <t xml:space="preserve"> I.1.c), I.1.d), I.1.e), I.1.ba),  I.1.bb),  I.1.bc),  I.1.bd),  I.1.a) támogatás összegéig terheli az önkormányzatot.</t>
    </r>
  </si>
  <si>
    <t>Adósságkezelési szolgáltatással kapcsolatos lakásfenntartási támogatás</t>
  </si>
  <si>
    <t>Rendszeres gyermekvédelmi támogatás (Erzsébet utalvány)</t>
  </si>
  <si>
    <t>Májusi módosítások</t>
  </si>
  <si>
    <t>Tatai 456/7, 456/8, 456/9 hrsz.-ú ingatlanok villamos energia ellátásához 5/2015. (I.29.) Tata Kt. határozat</t>
  </si>
  <si>
    <t>A tatai 2900 hrsz.-ú ingatlanból 86 m2 nagyságú terület vételára 112/2015. (III.26.) Tata Kt. határozat</t>
  </si>
  <si>
    <t>A tatai 2902/1 hrsz.-ú ingatlanból 187 m2 nagyságú terület vételára 112/2015. (III.26.) Tata Kt. határozat</t>
  </si>
  <si>
    <t>Emlékkereszt felállítása a Mindszenty tér északi sarkán 178/2015. (IV.30.) Tata Kt. határozat</t>
  </si>
  <si>
    <t>Diófa utcában lévő csapadékcsatorna szelvényében lévő beton befolyás eltávolítása</t>
  </si>
  <si>
    <t>Testvérvárosok parkjában lévő szobor díszvilágítása</t>
  </si>
  <si>
    <t>Magnum Hungaria Beta Kft-től térítésmentesen átvett 314 m2 nagyságú ingatlannal kapcsolatos Áfa</t>
  </si>
  <si>
    <t>Tatai Egészségügyi Alapellátó Intézmény - EKG gép, defibrillátor töltő, fóliázó gép, ügyeleti személygépkocsi, új autóra téli gumi</t>
  </si>
  <si>
    <t>Tatai Bartók Béla utcai Óvoda - tárgyi eszköz vásárlás</t>
  </si>
  <si>
    <t>Vaszary János Általános Iskola - tárgyi eszköz vásárlás</t>
  </si>
  <si>
    <t>Intézmények Gazdasági Hivatal - tárgyi eszköz vásárlás</t>
  </si>
  <si>
    <t>Kuny Domokos Múzeum - Immateriális javak, informatikai eszközök és egyéb tárgyi eszközök beszerzése</t>
  </si>
  <si>
    <t>Fényes-fürdőn napközis tábor kialakítása 109/2015. (III.26.) Tata Kt. határozat</t>
  </si>
  <si>
    <t>Fényes-fürdő területén található gyermekmedence felújítási munkálatai 153/2015. (IV.30.) Tata Kt. határozat</t>
  </si>
  <si>
    <t>Tatai Kistérségi Időskorúak Otthona intézmény fejlesztése a „Szociális szakosított ellátást és a gyermekek átmeneti gondozását szolgáló önkormányzati intézmények fejlesztése, felújítása támogatására” elnevezésű pályázatban, önerő 168/2015. (IV.30.) Tata Kt. határozat</t>
  </si>
  <si>
    <t>Általános működési és ágazati feladatok támogatása</t>
  </si>
  <si>
    <t>Magyar Ökomenikus Segélyszervezet Kárpátaljai magyar gyermekek étkeztetésének támogatása</t>
  </si>
  <si>
    <t>Magyary Zoltán Népfőiskolai Társaság</t>
  </si>
  <si>
    <t>Talentum Iskola artista csoportjának támogatása</t>
  </si>
  <si>
    <t>Eredeti
250.000 E Ft
6,1 % kamat</t>
  </si>
  <si>
    <t>Mód. (V.27.)
250.000 E Ft
6,1 % kamat</t>
  </si>
  <si>
    <t>Eredeti
650.000 E Ft
3,49 % kamat</t>
  </si>
  <si>
    <t>Mód. (V.27.)
650.000 E Ft
3,49 % kamat</t>
  </si>
  <si>
    <t xml:space="preserve">Eredeti
összesen
</t>
  </si>
  <si>
    <t xml:space="preserve">Mód. (V.27.)
összesen
</t>
  </si>
  <si>
    <t>Eredeti
Összeg</t>
  </si>
  <si>
    <t>Mód. (V.27.)
Összeg</t>
  </si>
  <si>
    <t xml:space="preserve">Felhalmozási támogatás </t>
  </si>
  <si>
    <t>Központosított támogatás</t>
  </si>
  <si>
    <t>Tata Város Önkormányzata</t>
  </si>
  <si>
    <t>Tatai Közös Önkormányzati Hivatal tatai székhely</t>
  </si>
  <si>
    <t>Járulék</t>
  </si>
  <si>
    <t>Intézmények Gazdasági Hivatala és a hozzá tartozó intézmények</t>
  </si>
  <si>
    <t>Működési célú támogatások államháztartáson belülről</t>
  </si>
  <si>
    <t>Felhalmozási célú támogatások államháztartáson belülről</t>
  </si>
  <si>
    <t>Betétlekötésből fizetési számlára visszaérkező pénzösszeg</t>
  </si>
  <si>
    <t>Kőkuti Sasok Diák Sportegyesület támogatása</t>
  </si>
  <si>
    <t>Lakossági közműfejlesztési támogatás</t>
  </si>
  <si>
    <t>Felhalmozási célú támogatás államháztartáson kívülre visszatérítendő</t>
  </si>
  <si>
    <t>Magyar Közút Nonprofit Zrt. Támogatása</t>
  </si>
  <si>
    <t>Tatai Német Nemzetiségi Önkormányzat - Testvérvárosok Üvegkönyvéhez támogatás</t>
  </si>
  <si>
    <t xml:space="preserve">Értékvédelmi feladatok támogatása </t>
  </si>
  <si>
    <t>Önkormányzati választásokhoz támogatás</t>
  </si>
  <si>
    <t>Rendszeres gyermekvédelmi támogatáshoz Erzsébet utalvány</t>
  </si>
  <si>
    <t>Működési célú visszatérítendő támogatások, kölcsönök visszatérülése államháztartáson belülről</t>
  </si>
  <si>
    <t>Működési célú támogatások államháztartások belülről (vissza nem térítendő, és visszatérítendő)</t>
  </si>
  <si>
    <t>Tatai Német Nemzetiségi Önkormányzat kölcsön visszatérülése</t>
  </si>
  <si>
    <t>Felhalmozási célú támogatások államháztartáson belülről (vissza nem térítendő és visszatérítendő)</t>
  </si>
  <si>
    <t>Magyar Közút Nonprofit Zrt. Kölcsön visszafizetése</t>
  </si>
  <si>
    <t>Betétlekötés céljából átvezetés fizetési számláról</t>
  </si>
  <si>
    <t>Működési célú támogatások államháztartáson kívülről (vissza nem térítendő)</t>
  </si>
  <si>
    <t>Működési célú átvett pénzeszköz államháztartások kívülről (vissza nem térítendő, és visszatérítendő)</t>
  </si>
  <si>
    <t>Felhalmozási célú átvett pénzeszközök államháztartáson kívülről (vissza nem térítendő és visszatérítendő)</t>
  </si>
  <si>
    <t>Működési célú átvett pénzeszközök (államháztartáson kívülről)</t>
  </si>
  <si>
    <t>Felhalmozási célú átvett pénzeszközök (államháztartáson kívülről)</t>
  </si>
  <si>
    <t>Felhalmozási támogatások</t>
  </si>
  <si>
    <t>Intézmények Gazdasági Hivatalához tartozó önállóan működő intézmények 2015. évi költségvetése</t>
  </si>
  <si>
    <t>Intézmények Gazdasági Hivatalához tartozó  önállóan működő intézmények 2015. évi költségvetése</t>
  </si>
  <si>
    <t>pénzmar. átvét</t>
  </si>
  <si>
    <t>Pénzmaradvány átadás</t>
  </si>
  <si>
    <t xml:space="preserve">V. hó </t>
  </si>
  <si>
    <t>Kuny Domonkos Múzeum</t>
  </si>
  <si>
    <t>mindösszesen</t>
  </si>
  <si>
    <t>Betétlekötlekötésből fizetési számlára visszaérkező összeg</t>
  </si>
  <si>
    <t>104051</t>
  </si>
  <si>
    <t>Rendszeres gyermekvédelmi támogatás</t>
  </si>
  <si>
    <t>Betét lekötés</t>
  </si>
  <si>
    <t>Hitel-és kölcsöntörlesztés</t>
  </si>
  <si>
    <t>Állami támogatás megelőlegezési hitel</t>
  </si>
  <si>
    <t>Hitel-és kölcsöntörlesztés megkötött szerződés alapján</t>
  </si>
  <si>
    <t>Hitel és kölcsön törlesztés</t>
  </si>
  <si>
    <t>Hitel- és kölcsöntörlesztés</t>
  </si>
  <si>
    <t>Betétlekötésből fizetési számláról visszaérkező összeg</t>
  </si>
  <si>
    <t>Móricz Zsigmond városi könyvtár eszközbeszerzése</t>
  </si>
  <si>
    <t>Felhalmozási tartalék</t>
  </si>
  <si>
    <t>Zárolt tartalék</t>
  </si>
  <si>
    <t>MINDÖSSZESEN:</t>
  </si>
  <si>
    <t xml:space="preserve">E Ft-ban </t>
  </si>
  <si>
    <t>Eredeti</t>
  </si>
  <si>
    <t>Önkormányzat</t>
  </si>
  <si>
    <t>Pályázatok és azokhoz kapcsolódó feladatok</t>
  </si>
  <si>
    <t>Tatai Angolpark rehabilitációja KDOP -2.1.1/B-2f-2009-0002</t>
  </si>
  <si>
    <t>Öreg-tavi Ökoturisztikai Központ kialakítása a csatlakozó kerékpárutak felújításával Tatán és a tematikus aktív turisztikai fejlesztések a kistérségben KDOP–2.1.1/B–09-2010-0002</t>
  </si>
  <si>
    <t>Intermodális közösségi közlekedési központ létrehozása Tatán KÖZOP–5.5.0-09-11-2011-0010</t>
  </si>
  <si>
    <t>Ökoturisztikai tanösvény kialakítása a tatai Fényes-Fürdő területén KDOP-2.1.1/B-12-2012-0046</t>
  </si>
  <si>
    <t>Határozatokkal elfogadott feladatok</t>
  </si>
  <si>
    <t>Tatai Közös Önkormányzati Hivatal</t>
  </si>
  <si>
    <t>Intézmények Gazdasági Hivatala és a hozzá tartozó költségvetési szervek</t>
  </si>
  <si>
    <t xml:space="preserve">Kuny Domokos Múzeum </t>
  </si>
  <si>
    <t>Mindösszesen</t>
  </si>
  <si>
    <t>E Ft-ban</t>
  </si>
  <si>
    <t>011130</t>
  </si>
  <si>
    <t>Bláthy O. u. támfal építés</t>
  </si>
  <si>
    <t>Kossuth tér városközpont értékmegőrző rehabilitációja KDOP–3.1.1/A–09-1f-2010-0001</t>
  </si>
  <si>
    <t>Kossuth téren közterületi szobor felállítása NKA - AN2000N6284</t>
  </si>
  <si>
    <t>Tata Város Önkormányzatának szervezetfejlesztése ÁROP – 1.A.5-2013-2013-0003</t>
  </si>
  <si>
    <t>Közigazgatási partnerség építése Tatán ÁROP – 1.A.6-2013-2013-0007</t>
  </si>
  <si>
    <t>Tatai Közös Önkormányzati Hivatal 2015. évi költségvetési terve (kormányzati funkciók és kiemelt előirányzatok szerinti bontásban) ( E Ft-ban)</t>
  </si>
  <si>
    <t>Tata Város Önkormányzat 2015. évi költségvetési terve (kormányzati funkciók és kiemelt előirányzatok szerinti bontásban) ( E Ft-ban)</t>
  </si>
  <si>
    <t xml:space="preserve"> Tata Város Önkormányzatának 2015. évi közgazdasági mérlege (E Ft-ban)</t>
  </si>
  <si>
    <t>2015. évi működési célú bevételek és kiadások mérlege (E Ft-ban)</t>
  </si>
  <si>
    <t>2015. évi beruházási kiadások feladatonként (ÁFA-val)</t>
  </si>
  <si>
    <t>2015. évi felújítási kiadások célonként (ÁFA-val)</t>
  </si>
  <si>
    <t>Tatai Közös Önkormányzati Hivatal által folyósított 2015. évi ellátottak pénzbeli juttatásának részletezése</t>
  </si>
  <si>
    <t>Tata Város Önkormányzata által folyósított 2015. évi ellátottak pénzbeli juttatásának részletezése</t>
  </si>
  <si>
    <t>Tata Város Önkormányzata és a Tatai Közös Önkormányzati Hivatal által adott visszatérítendő és vissza nem térítendő támogatások 2015. évi alakulása</t>
  </si>
  <si>
    <t>2015. évi kapott visszatérítendő és vissza nem térítendő támogatások és pénzeszközátvételek alakulása Tata Város Önkormányzatánál és a Tatai Közös Önkormányzati Hivatalnál</t>
  </si>
  <si>
    <t xml:space="preserve"> - Működési tartalék</t>
  </si>
  <si>
    <t>Elvonások és befizetések</t>
  </si>
  <si>
    <t>Termékek és szolgáltatások adói</t>
  </si>
  <si>
    <t>Késedelmi pótlék</t>
  </si>
  <si>
    <t>Bírságok</t>
  </si>
  <si>
    <t>Közvetített szolgáltatások ellenértéke</t>
  </si>
  <si>
    <t>Tulajdonosi bevételek (használatba adásból, üzemeltetésbe adásból származó bevételek, stb.)</t>
  </si>
  <si>
    <t>Garancia és kezességvállalásból származó visszatérülés</t>
  </si>
  <si>
    <t>COFOG</t>
  </si>
  <si>
    <t>Eszközbeszerzés (építési csoport)</t>
  </si>
  <si>
    <t>Informatika biztonsági beruházás, eszközbeszerzés</t>
  </si>
  <si>
    <t>Iktató program szoftver fejlesztés</t>
  </si>
  <si>
    <t>Tárgyi eszköz beszerzés (bútor, textília)</t>
  </si>
  <si>
    <t>Balatonfüredi üdülőbe tárgyi eszköz beszerzés</t>
  </si>
  <si>
    <t>Fényes fürdőn üdülőbe tárgyi eszköz beszerzés</t>
  </si>
  <si>
    <t>Balatonvilágosi üdülőbe tárgyi eszköz beszerzés</t>
  </si>
  <si>
    <t>Egyéb 2015. évi igények</t>
  </si>
  <si>
    <t>013350</t>
  </si>
  <si>
    <t>Tatai Közös Önkormányzati Hivatal tatai épületében aula üvegfödém</t>
  </si>
  <si>
    <t>Tatai 17/4 hrsz-ú ingatlanon sportcsarnok kialakítása I. ütem</t>
  </si>
  <si>
    <t>Tatai 17/4 hrsz-ú ingatlanon sportcsarnok kialakítása II. ütem</t>
  </si>
  <si>
    <t>Tatai 17/4 hrsz-ú ingatlanon sportcsarnok építéséhez kiegészítő munkálatok</t>
  </si>
  <si>
    <t>Kosárlabdacsarnok építés önereje</t>
  </si>
  <si>
    <t>Kastély tér támfal építés önerő és a fennmaradó rész megelőlegezése</t>
  </si>
  <si>
    <t>Kálvária u. 5. kerítés és támfal építése</t>
  </si>
  <si>
    <t>045120</t>
  </si>
  <si>
    <t>József A. u. Komáromi út csomópont fejlesztéséhez kapcsolódó egyéb önkormányzati feladatok</t>
  </si>
  <si>
    <t xml:space="preserve">Építők parkja I ütem </t>
  </si>
  <si>
    <t>Parkoló megváltásból származó bevételek felhasználása (áthúzódó)</t>
  </si>
  <si>
    <t>Kosárlabda csarnok és műfüves focipálya megközelítését szolgáló út kivitelezése (terv készítés folyamatban, ennek hiányában csak becsülhető út, közvilágítás, csapadékvíz)</t>
  </si>
  <si>
    <t>Tata- Agostyán járda, kerékpárút tervezés</t>
  </si>
  <si>
    <t>Út és járdaépítés tervezés (Új úti focipályához út, Dadi u. járda stb.)</t>
  </si>
  <si>
    <t>053010</t>
  </si>
  <si>
    <t>063080</t>
  </si>
  <si>
    <t>Rákóczi u.- Bercsényi u. vízelvezető nyomvonal kiváltás kivitelezés a Kastély park- Öreg tó felé</t>
  </si>
  <si>
    <t>Fekete út- Arany J.u.- Komáromi út Nagykert u. csapadékvíz elvezetés kivitelezés I. ütem</t>
  </si>
  <si>
    <t>Gesztenye fasorban a Malom patak befogadótól gerincvezeték építése és olajfogó műtárgy (Újhegyi vízfolyás alsó szakasz rekonstrukció I. ütem)</t>
  </si>
  <si>
    <t>064010</t>
  </si>
  <si>
    <t>Közvilágítási hálózat korszerűsítése II .ütem ( a KEOP pályázatban szereplő utcákhoz csatlakozó utcák)</t>
  </si>
  <si>
    <t>Térfigyelő kamerarendszer kiépítése</t>
  </si>
  <si>
    <t>Egység u. 12. ingatlan vételár (304/2014. (IX.1.) Tata Kt. határozat</t>
  </si>
  <si>
    <t>Kocsi u. 17. szám mögötti terület megvásárlása (354/2014. (IX.27.) Tata Kt. határozat</t>
  </si>
  <si>
    <t>Visszatérő forrásokkal kapcsolatos beruházások</t>
  </si>
  <si>
    <t>Területi együttműködést segítő programok kialakítása a tatai járásban ÁROP-1.A.3-2014-2014-0113</t>
  </si>
  <si>
    <t>Tata, Kossuth tér városközpont értékmegőrző rehabilitációja KDOP–3.1.1/A–09-1f-2010-0001</t>
  </si>
  <si>
    <t>Napelemes rendszer kiépítése a Kőkúti Általános Iskolában KEOP-4.10.0/N/14-2014-0382</t>
  </si>
  <si>
    <t>Balatonvilágosi konyha korszerűsítés</t>
  </si>
  <si>
    <t>Bercsényi u. 1. alatti ingatlanba informatikai eszközbeszerzés</t>
  </si>
  <si>
    <t>Május 1. út, Oroszlányi u., Keszthelyi út közvilágítás fejlesztése 2014-ről áthúzódó számla</t>
  </si>
  <si>
    <t>Hivatali hátsó fedett beálló felújítása (tetőszerkezet, falszerkezet, világítás)</t>
  </si>
  <si>
    <t>013320</t>
  </si>
  <si>
    <t>Fényes fürdő II. kút felújítás</t>
  </si>
  <si>
    <t>Tata, közvilágítás hálózat korszerűsítése II. ütem (A KEOP pályázatban szereplő utcákhoz közvetlenül csatlakozó utcák)</t>
  </si>
  <si>
    <t>Tópart sétány közvilágítás (Casablanca- Pötörke malom) kivitelezés</t>
  </si>
  <si>
    <t>Térfigyelő kamerarendszer</t>
  </si>
  <si>
    <t>Rákóczi u. 9. homlokzat felújítás</t>
  </si>
  <si>
    <t>Tatai 17/4 hrsz-ú ingatlanon földgáz vezeték vásárlása (2014-ről áthúzódó kötelezettségvállalás)</t>
  </si>
  <si>
    <t>Önkormányzati bérlakások felújítása, ebből 2014. évről áthúzódó számla 1 317 E Ft</t>
  </si>
  <si>
    <t xml:space="preserve"> - Balogh F. u. – Határ út; Nyírfa u., Tulipán u.; Újvilág u. II. ütem</t>
  </si>
  <si>
    <t>Fényes fürdő strand nyitáshoz szükséges munkálatok elvégzésére</t>
  </si>
  <si>
    <t xml:space="preserve"> - Pénzbeni és természetbeni települési támogatás (2015. 03. hónaptól)</t>
  </si>
  <si>
    <t>Tatai Közös Önkormányzati hivatal tatai épületében aula üvegfödém</t>
  </si>
  <si>
    <t>Öko program</t>
  </si>
  <si>
    <t>Önkormányzati nem lakás célú helyiségek felújítása</t>
  </si>
  <si>
    <t>Rákóczi u. 9. homlokzat felújítása</t>
  </si>
  <si>
    <t>Vaszary Villa állagmegóvó munkálataira (365/2014. (XI.27.) Kt. határozat)</t>
  </si>
  <si>
    <t>Fürdő u. 2. sz. ingatlanon a halaszthatatlan munkálatok elvégzésére</t>
  </si>
  <si>
    <t>Almási u. 43. Tatai Vöröskereszt által használt részén tetőfelújítás</t>
  </si>
  <si>
    <t>Tatai Geszti Óvoda Agostyáni Tagintézménye</t>
  </si>
  <si>
    <t>Szivárvány Tagintézménye</t>
  </si>
  <si>
    <t>Dunaalmás Önkormányzatától</t>
  </si>
  <si>
    <t>Neszmély Önkormányzatától</t>
  </si>
  <si>
    <t>Dunaszentmiklós Önkormányzatától</t>
  </si>
  <si>
    <t>Fellner Jakab Alapítvány Támogatása - Kálvária Kápolna felújítása</t>
  </si>
  <si>
    <t>084032</t>
  </si>
  <si>
    <t>Tatai Városi Nyugdíjasklub támogatása</t>
  </si>
  <si>
    <t>084060</t>
  </si>
  <si>
    <t>047460</t>
  </si>
  <si>
    <t>084070</t>
  </si>
  <si>
    <t>082092</t>
  </si>
  <si>
    <t>Működési</t>
  </si>
  <si>
    <t>Felhalmozási</t>
  </si>
  <si>
    <t xml:space="preserve">Aszfalt felületű utak útfelújítása marással újra aszfaltozással </t>
  </si>
  <si>
    <t xml:space="preserve"> - Vértesszőlősi úttal párhuzamos szerviz út egy szakasza, Fényes fürdő út</t>
  </si>
  <si>
    <t>Pormentesítés mart aszfaltos útfelújítás</t>
  </si>
  <si>
    <t xml:space="preserve"> - Fűzfa u. </t>
  </si>
  <si>
    <t>Naplókert u. burkolat felújításhoz kapcsoló önkormányzati feladatok (megállapodás alapján)</t>
  </si>
  <si>
    <t>Útfelújítások tervezése (a pormentesítésre jelölt utcák felújításának műszaki tartalom meghatározása, költségvetési kiírás készítése, 2016. évben felújításra kerülő utcák kiviteli tervei)</t>
  </si>
  <si>
    <t>052080</t>
  </si>
  <si>
    <t xml:space="preserve">Bacsó B.u. 66. lakótelep szennyvíz vezeték felújítása I ütem </t>
  </si>
  <si>
    <t>Bacsó B. u. 66. közvilágítás mérés kiépítés megtérítése E.ON-nak 50% szerződés alapján</t>
  </si>
  <si>
    <t>Bacsó B. u. 66. közvilágítási hálózat felújítása ( II ütem  2. közvil.kábelkör 200 fm kábel,oszlopok)</t>
  </si>
  <si>
    <t>066010</t>
  </si>
  <si>
    <t>Egység utcai szökőkút elbontás, áthelyezés, energiaellátás</t>
  </si>
  <si>
    <t>Várudvari villamos hálózat felújítása ( erőátviteli ,dísz-és közvilágítás)</t>
  </si>
  <si>
    <t>Ady Endre utca zöldterület felújítás határozat szerint</t>
  </si>
  <si>
    <t>Ady E. u. 12-14. (Helyőrségi Klub) felújításának tervei</t>
  </si>
  <si>
    <t>Fényes fürdőn üdülők felújítása</t>
  </si>
  <si>
    <t>Bacsó B. u. 66. lakótelep szennyvízcsatorna hálózat felújítás tervei 2014-ről áthúzódó számla</t>
  </si>
  <si>
    <t>Dobroszláv utcai csapadékvíz elvezető rendszer felújítása 2014-ről áthúzódó számla</t>
  </si>
  <si>
    <t>Belvárosi járda felújítások 2014-ről áthúzódó számla</t>
  </si>
  <si>
    <t>Országos Mentőszolgálat Tatai Állomásának</t>
  </si>
  <si>
    <t>Tatai Városkapu Zrt. támogatása</t>
  </si>
  <si>
    <t>Pályázatokkal kapcsolatos feladatok</t>
  </si>
  <si>
    <t>Útfejlesztésekkel kapcsolatos feladatok</t>
  </si>
  <si>
    <t>Vízelvezetéssel kapcsolatos feladatok</t>
  </si>
  <si>
    <t>Közvilágítással és közbiztonsággal kapcsolatos feladatok</t>
  </si>
  <si>
    <t>Önkormányzati támogatás a lakosság energiatakarékos felújításaihoz</t>
  </si>
  <si>
    <t>Önkormányzati tulajdonú ingatlanokon végzendő felújítási feladatok</t>
  </si>
  <si>
    <t>Egyéb működési bevétel</t>
  </si>
  <si>
    <t>Ingatlanok</t>
  </si>
  <si>
    <t xml:space="preserve">Ingatlanok értékesítése </t>
  </si>
  <si>
    <t>A tatai Réti 8-as számú tó vízi élőhellyé történő rehabilitációja KEOP – 3.1.2/2F/09-11-2013-0014</t>
  </si>
  <si>
    <t>A tatai Angolkert természeti és kulturális örökségének helyreállítása KEOP – 3.1.2/2F/09-11-2013-0043</t>
  </si>
  <si>
    <t>Irányítószervi támogatás folyósítás</t>
  </si>
  <si>
    <t>KÖLTSÉGVETÉSI BEVÉTELEK ÖSSZESEN:</t>
  </si>
  <si>
    <t>KÖLTSÉGVETÉSI KIADÁSOK ÖSSZESEN:</t>
  </si>
  <si>
    <t>FINANSZÍROZÁSI BEVÉTELEK ÖSSZESEN:</t>
  </si>
  <si>
    <t>FINANSZÍROZÁSI KIADÁSOK ÖSSZESEN:</t>
  </si>
  <si>
    <t>FELHALMOZÁSI TARTALÉK</t>
  </si>
  <si>
    <t>MŰKÖDÉSI TARTALÉK</t>
  </si>
  <si>
    <t>Tata, közvilágítás hálózat korszerűsítése KEOP– 5.5.0/A.-12-2013-0229</t>
  </si>
  <si>
    <t>066020</t>
  </si>
  <si>
    <t>081071</t>
  </si>
  <si>
    <t>Összesen:</t>
  </si>
  <si>
    <t>ÖNKORMÁNYZAT</t>
  </si>
  <si>
    <t>ÁFA bevétel</t>
  </si>
  <si>
    <t>Működési célú pénzeszközátadás és támogatása</t>
  </si>
  <si>
    <t>Közép-Duna Vidéke Önkormányzati Társulásnak működési hozzájárulás</t>
  </si>
  <si>
    <t>Bölcsöde</t>
  </si>
  <si>
    <t>Üdülőhelyi feladatok támogatása</t>
  </si>
  <si>
    <t>Ft</t>
  </si>
  <si>
    <t>Működési célú visszatérítendő támogatások, kölcsönök nyújtása államháztartáson belülre</t>
  </si>
  <si>
    <t>Működési célú támogatások államháztartáson belülre (vissza nem térítendő)</t>
  </si>
  <si>
    <t>Működési célú visszatérítendő támogatások, kölcsönök nyújtása államháztartáson kívülre</t>
  </si>
  <si>
    <t>Működési célú támogatások államháztartáson kívülre (vissza nem térítendő)</t>
  </si>
  <si>
    <t>Működési célú támogatások (vissza nem térítendő) összesen:</t>
  </si>
  <si>
    <t>Működési célú visszatérítendő támogatások, kölcsönök nyújtása összesen:</t>
  </si>
  <si>
    <t>Működési célú támogatások (visszatérítendő és vissza nem térítendő) mindösszesen:</t>
  </si>
  <si>
    <t>Felhalmozási célú támogatások államháztartáson belülre (vissza nem térítendő)</t>
  </si>
  <si>
    <t>Felhalmozási célú támogatások államháztartáson kívülre (vissza nem térítendő)</t>
  </si>
  <si>
    <t>Felhalmozási célú támogatások (vissza nem térítendő) összesen:</t>
  </si>
  <si>
    <t>Felhalmozási célú visszatérítendő támogatások, kölcsönök nyújtása államháztartáson kívülre</t>
  </si>
  <si>
    <t>Felhalmozási célú támogatások (visszatérítendő és vissza nem térítendő) mindösszesen:</t>
  </si>
  <si>
    <t>TATAI KÖZÖS ÖNKORMÁNYZATI HIVATAL</t>
  </si>
  <si>
    <t>Juniorka Alapítványi Óvoda támogatása</t>
  </si>
  <si>
    <t>Juniorka Alapítványi Bölcsőde támogatása</t>
  </si>
  <si>
    <t>Oktatási és Kulturális Alap</t>
  </si>
  <si>
    <t>Sportiskola - Kőkúti Sasok</t>
  </si>
  <si>
    <t>Vaszary János Általános Iskola Alapítványának matematika versenyre és táborra</t>
  </si>
  <si>
    <t>Tatai Kistérségi Többcélú Társulásnak</t>
  </si>
  <si>
    <t>Magyar Máltai Szeretetszolgálat tatai csoportjának</t>
  </si>
  <si>
    <t>Magyar Vöröskereszt tatai szervezetének</t>
  </si>
  <si>
    <t>Egészségvédelmi, Szociális és Sportalap</t>
  </si>
  <si>
    <t>Magyarországi PKU Egyesületnek</t>
  </si>
  <si>
    <t>Színes Iskola Alapítvány támogatása</t>
  </si>
  <si>
    <t>Szociális Háló Közalapítvány támogatása</t>
  </si>
  <si>
    <t>061030</t>
  </si>
  <si>
    <t>Egyéb működési kiadások</t>
  </si>
  <si>
    <t>Beruházási kiadások</t>
  </si>
  <si>
    <t>Felújítási kiadások</t>
  </si>
  <si>
    <t xml:space="preserve">Költségvetési egyenleg: </t>
  </si>
  <si>
    <t>Törvény- javaslat hivatk.sz.</t>
  </si>
  <si>
    <t>Jogcímek megnevezése</t>
  </si>
  <si>
    <t>Mutató</t>
  </si>
  <si>
    <t>Fajlagos összeg Ft/mutató</t>
  </si>
  <si>
    <t>Összeg (Ft)</t>
  </si>
  <si>
    <t>2.mell. I.</t>
  </si>
  <si>
    <t>A HELYI ÖNKORMÁNYZATOK MŰKÖDÉSÉNEK ÁLTALÁNOS TÁMOGATÁSA</t>
  </si>
  <si>
    <t>I.1.a)</t>
  </si>
  <si>
    <t>Önkormányzati Hivatal működésének támogatása</t>
  </si>
  <si>
    <t>fő</t>
  </si>
  <si>
    <t>I.1.b)</t>
  </si>
  <si>
    <t>Település-üzemeltetéshez kapcsolódó feladatellátás támogatása</t>
  </si>
  <si>
    <t>I.1.ba)</t>
  </si>
  <si>
    <t>A zöldterület-gazdálkodással kapcsolatos feladatok ellátásának támogatása</t>
  </si>
  <si>
    <t>ha</t>
  </si>
  <si>
    <t>I.1.bb)</t>
  </si>
  <si>
    <t>Közvilágítás fenntartásának támogatása</t>
  </si>
  <si>
    <t>nettó Ft</t>
  </si>
  <si>
    <t>I.1.bc)</t>
  </si>
  <si>
    <t>Köztemető fenntartással kapcsolatos feladatok támogatása</t>
  </si>
  <si>
    <t>I.1.bd)</t>
  </si>
  <si>
    <t>Közutak fenntartásának támogatása</t>
  </si>
  <si>
    <t>Település-üzemeltetéshez kapcsolódó feladatellátás támogatása összesen</t>
  </si>
  <si>
    <t>I.1.c)</t>
  </si>
  <si>
    <t>I.1.</t>
  </si>
  <si>
    <t>A települési önkormányzatok működésének támogatása</t>
  </si>
  <si>
    <t>I. 2.</t>
  </si>
  <si>
    <t>Nem közművel összegyűjtött háztartási szennyvíz ártalmatlanítása</t>
  </si>
  <si>
    <t>m3</t>
  </si>
  <si>
    <t>100 Ft/m3</t>
  </si>
  <si>
    <t>II.1.</t>
  </si>
  <si>
    <t>Óvodapedagógusok, és az óvodapedagógusok nevelő munkáját közvetlenül segítők bértámogatása</t>
  </si>
  <si>
    <t>Óvodapedagógusok bértámogatása - 8 hónapra</t>
  </si>
  <si>
    <t>Óvodapedagógusok bértámogatása - 4 hónapra</t>
  </si>
  <si>
    <t>Óvodapedagógusok munkáját közvetlenül segítők bértámogatása - 8 hónapra</t>
  </si>
  <si>
    <t>Óvodapedagógusok munkáját közvetlenül segítők bértámogatása - 4 hónapra</t>
  </si>
  <si>
    <t>Óvodapedagógusok, és az óvodapedagógusok nevelő munkáját közvetlenül segítők bértámogatása összesen</t>
  </si>
  <si>
    <t xml:space="preserve">II.2. </t>
  </si>
  <si>
    <t>Óvodaműködtetési támogatás</t>
  </si>
  <si>
    <t>Óvodaműk. támogatás 8 hónapra: gyermekek nevelése a napi 8 órát nem éri el</t>
  </si>
  <si>
    <t>Óvodaműk. támogatás 8 hónapra: gyermekek nevelése a napi 8 órát eléri</t>
  </si>
  <si>
    <t>Óvodaműk. támogatás 4 hónapra: gyermekek nevelése a napi 8 órát nem éri el</t>
  </si>
  <si>
    <t>Óvodaműködtetési támogatás összesen</t>
  </si>
  <si>
    <t>2.mell. II.</t>
  </si>
  <si>
    <t>A települési önkormányzatok egyes köznevelési feladatainak támogatása</t>
  </si>
  <si>
    <t>III.1.</t>
  </si>
  <si>
    <t>III.3.</t>
  </si>
  <si>
    <t>Egyes szociális és gyermekjóléti feladatok támogatása</t>
  </si>
  <si>
    <t>III.3.aa)</t>
  </si>
  <si>
    <t>Áru és készletértékesítés (a döntést követő 3 hónap utáni föld- és ingatlan értékesítés)</t>
  </si>
  <si>
    <t>Üdülői szálláshely szolgáltatás és étkeztetés</t>
  </si>
  <si>
    <t>Önkormányzatok és önkormányzati hivatalok jogalkotás és általános igazgatási tevékenysége</t>
  </si>
  <si>
    <t>011220</t>
  </si>
  <si>
    <t>Tatai Fényes Fürdő Kft-nek nyújtott kölcsön visszatérülése</t>
  </si>
  <si>
    <t>Adó-, vám és jövedéki igazgatás</t>
  </si>
  <si>
    <t>Város- községgazdálkodási szolgáltatások</t>
  </si>
  <si>
    <t>Lakáshoz jutást segítő támogatások</t>
  </si>
  <si>
    <t>105010</t>
  </si>
  <si>
    <t>106020</t>
  </si>
  <si>
    <t>107060</t>
  </si>
  <si>
    <t>Közterület rendjének fenntartása</t>
  </si>
  <si>
    <t>018030</t>
  </si>
  <si>
    <t>Neszmélyi Kirendeltség</t>
  </si>
  <si>
    <t>Neszmélyi Kirendeltség összesen:</t>
  </si>
  <si>
    <t>Dunaalmási Kirendeltség összesen:</t>
  </si>
  <si>
    <t>Dunaszentmiklósi Kirendeltség összesen:</t>
  </si>
  <si>
    <t>Községek összesen:</t>
  </si>
  <si>
    <t>Eredeti összesen:</t>
  </si>
  <si>
    <t>Kötelező összesen:</t>
  </si>
  <si>
    <t>Áru- és készletértékesítés (a döntést követő 3 hónap utáni föld- és ingatlan értékesítés)</t>
  </si>
  <si>
    <t>Szociális és gyermekjóléti alapszolgáltatások általános feladatai (társult formában)</t>
  </si>
  <si>
    <t>Társulási kiegészítés családsegítésre</t>
  </si>
  <si>
    <t>III.a)</t>
  </si>
  <si>
    <t>Szociális és gyermekjóléti alapszolgáltatások általános feladatai összesen</t>
  </si>
  <si>
    <t>III.3.c)</t>
  </si>
  <si>
    <t>III.3.d)</t>
  </si>
  <si>
    <t>Házi segítségnyújtás - társult formában, ezért a fajlagos összeg 130 %-a a támogatás</t>
  </si>
  <si>
    <t>III.3.f)</t>
  </si>
  <si>
    <t>Időskorúak nappali intézményi ellátása -társult formában, ezért a fajlagos összeg 150 %-a a támogatás</t>
  </si>
  <si>
    <t>III.3.g)</t>
  </si>
  <si>
    <t>Fogyatékosok személyek nappali intézményi ellátása - társult formában, ezért a fajlagos összeg 110 %-a a támogatás</t>
  </si>
  <si>
    <t>III.3.i)</t>
  </si>
  <si>
    <t>Hajléktalanok nappali intézményi ellátása - társult formában, ezért a fajlagos összeg 120 %-a a támogatás</t>
  </si>
  <si>
    <t>III.3.j)</t>
  </si>
  <si>
    <t>Gyermekek napközbeni ellátása</t>
  </si>
  <si>
    <t>III.3.ja)</t>
  </si>
  <si>
    <t>Bölcsődei ellátás - nem fogyatékos, hátrányos helyzetű gyermek (fajlagos összeg 105 %-a)</t>
  </si>
  <si>
    <t>Bölcsődei ellátás - nem fogyatékos, halmozottan hátrányos helyzetű gyermek (fajlagos összeg 110 %-a)</t>
  </si>
  <si>
    <t>Bölcsődei ellátás - fogyatékos gyermek (fajlagos összeg 150 %-a)</t>
  </si>
  <si>
    <t>Bölcsődei ellátás összesen:</t>
  </si>
  <si>
    <t>III.3.k)</t>
  </si>
  <si>
    <t>Hajléktalanok átmeneti intézményei - társult formában, ezért a fajlagos összeg 110 %-a a támogatás</t>
  </si>
  <si>
    <t>fhely</t>
  </si>
  <si>
    <t>Egyes szociális és gyermekjóléti feladatok támogatása összesen</t>
  </si>
  <si>
    <t>III.4./</t>
  </si>
  <si>
    <t>Kistérségi Idősk. Otthona állami támogatása - szakmai dolgozók bértám.</t>
  </si>
  <si>
    <t>Kistérségi Idősk. Otthona állami támogatása - intézményüzemeltetés tám.</t>
  </si>
  <si>
    <t>III.4.</t>
  </si>
  <si>
    <t>Kistérségi Időskorúak Otthona állami támogatása - átadandó Kist.Társ.</t>
  </si>
  <si>
    <t xml:space="preserve">III.5. </t>
  </si>
  <si>
    <t>Gyermekétkeztetés támogatása</t>
  </si>
  <si>
    <t>III.5.a)</t>
  </si>
  <si>
    <t>fő/év</t>
  </si>
  <si>
    <t>III.5.b)</t>
  </si>
  <si>
    <t>Gyermekétkeztetés üzemeltetési támogatása</t>
  </si>
  <si>
    <t>Gyermekétkeztetés támogatása összesen</t>
  </si>
  <si>
    <t xml:space="preserve">2.mell. III. </t>
  </si>
  <si>
    <t>A települési önkormányzatok szociális és gyermekjóléti feladatainak támogatása</t>
  </si>
  <si>
    <t>IV.</t>
  </si>
  <si>
    <t>A TELEPÜLÉSI ÖNKORMÁNYZATOK KULTURÁLIS FELADATAINAK TÁMOGATÁSA</t>
  </si>
  <si>
    <t>IV.1.a)</t>
  </si>
  <si>
    <t>Tata Kuny Domokos Múzeum feladatainak támogatása</t>
  </si>
  <si>
    <t>IV.1.d)</t>
  </si>
  <si>
    <t>Települési önk.támog. a nyilvános könyvtári ellátási és közműv. feladatokhoz</t>
  </si>
  <si>
    <t>2.mell. IV.</t>
  </si>
  <si>
    <t>A települési önkormányzatok kulturáli feladatainak támogatása</t>
  </si>
  <si>
    <t>V.</t>
  </si>
  <si>
    <t>BESZÁMÍTÁS</t>
  </si>
  <si>
    <t>0,5 %</t>
  </si>
  <si>
    <t>csökk.</t>
  </si>
  <si>
    <t>95 %</t>
  </si>
  <si>
    <t>2.mell. V.</t>
  </si>
  <si>
    <t>2. melléklet jogcímeihez ÁLLAMI TÁMOGATÁS MINDÖSSZESEN</t>
  </si>
  <si>
    <t>- Dunaszentmiklósi Kirendeltség</t>
  </si>
  <si>
    <t>- Dunaalmási Kirendeltség</t>
  </si>
  <si>
    <t>Tatai Közös Önkormányzati Hivatal összesen:</t>
  </si>
  <si>
    <r>
      <t xml:space="preserve">Tata Város Önkormányzata </t>
    </r>
    <r>
      <rPr>
        <sz val="10"/>
        <rFont val="Times New Roman"/>
        <family val="1"/>
      </rPr>
      <t>- választott tisztségviselő</t>
    </r>
  </si>
  <si>
    <t>Kamat bevétel</t>
  </si>
  <si>
    <t>Munkaadókat terhelő járulékok és szociális hozzájárulási adó</t>
  </si>
  <si>
    <t>Kenderke Néptánc Egyesület támogatása</t>
  </si>
  <si>
    <t>TIT KEM Egyesületének támogatása</t>
  </si>
  <si>
    <t>Pötörke Néptánc Egyesület támogatása</t>
  </si>
  <si>
    <t>Tatai Mecénás Közalapítvány támogatása</t>
  </si>
  <si>
    <t>Víz-Zene-Virág Fesztivál Egyesületnek rövid távú kölcsön nyújtása</t>
  </si>
  <si>
    <t>Polgárőrségnek</t>
  </si>
  <si>
    <t>031030</t>
  </si>
  <si>
    <t>Rendőrségnek</t>
  </si>
  <si>
    <t>Szakmai Képzésért Közalapítvány támogatása (Bláthy Ottó Szakközépiskola, Szakiskola és Kollégium)</t>
  </si>
  <si>
    <t>Cirmos Cica Közhasznú Alapítvány támogatása</t>
  </si>
  <si>
    <t>Tatai Televízió Közalapítvány támogatása</t>
  </si>
  <si>
    <t>NEP</t>
  </si>
  <si>
    <t>ZBR</t>
  </si>
  <si>
    <t>Kis- és középvállalkozások munkahelyteremtő támogatása</t>
  </si>
  <si>
    <t>TAC támogatása</t>
  </si>
  <si>
    <t>Tatai Városgazda Nonprofit Kft. támogatása</t>
  </si>
  <si>
    <t>Munkáltatói kölcsön nyújtása</t>
  </si>
  <si>
    <t>Működési célú visszatérítendő támogatások, kölcsönök visszatérülése államháztartáson kívülről</t>
  </si>
  <si>
    <t>052 080</t>
  </si>
  <si>
    <t xml:space="preserve">Önkormányzat ifjúsági kezdeményezések és programok </t>
  </si>
  <si>
    <t>2015. évi felhalmozási célú bevételek és kiadások mérlege (E Ft-ban)</t>
  </si>
  <si>
    <t>Tata Város Önkormányzata és az általa irányított költségvetési szervek 2015. évi bevételei forrásonként ( E Ft-ban)</t>
  </si>
  <si>
    <t xml:space="preserve">Tata Város Önkormányzata és az általa irányított költségvetési szervek 2015. évi kiadásai </t>
  </si>
  <si>
    <t>Kuny Domokos Múzeum 2015. évi költségvetése (bevételek)  E Ft-ban</t>
  </si>
  <si>
    <t>Kuny Domokos Múzeum  2015. évi költségvetése (kiadások)  E Ft-ban</t>
  </si>
  <si>
    <t>Tata Város Önkormányzatának 2015. évi</t>
  </si>
  <si>
    <t>Tata Város Önkormányzatának 2015. évi tartalékai (E Ft-ban)</t>
  </si>
  <si>
    <t>Felhalmozási célú átvett pénzeszközök államháztartáson kívülről (vissza nem térítendő)</t>
  </si>
  <si>
    <t>Felhalmozási célú visszatérítendő támogatások, kölcsönök visszatérülése államháztartáson kívülről</t>
  </si>
  <si>
    <t>Felhalmozási célú visszatérítendő támogatások, kölcsönök visszatérülése államháztartáson belülről</t>
  </si>
  <si>
    <t>Felhalmozási célú támogatások államháztartáson belülről (vissza nem térítendő)</t>
  </si>
  <si>
    <t>Működési célú támogatások államháztartáson belülről (vissza nem térítendő)</t>
  </si>
  <si>
    <t>Működési célú támogatások és átvett pénzeszközök (vissza nem térítendő) összesen:</t>
  </si>
  <si>
    <t>Közösségi ellátás</t>
  </si>
  <si>
    <t>Talentum Angol-Magyar Két Tanítási Nyelvű Általános Iskola, Gimnázium és Művészeti Szakiskolától a fűtéskorszerűsítéssel kapcsolatban</t>
  </si>
  <si>
    <t>Pons Danubii EGTC-től HUSK/1101/Információval a határon át a Pons Danubii határtérségben</t>
  </si>
  <si>
    <t>Munkaügyi Központtól a téli közfoglalkoztatás támogatására</t>
  </si>
  <si>
    <t>Irányító szervi támogatás folyósítása</t>
  </si>
  <si>
    <t>Felhalmozási tartalékok</t>
  </si>
  <si>
    <t>Költségvetési szerveknek folyósított támogatás</t>
  </si>
  <si>
    <t>Sportlétesítmények, edzőtáborok működtetése és fejlesztése</t>
  </si>
  <si>
    <t>ÖNKORMÁNYZATI TÁMOGATÁSOK (VISSZATÉRÍTENDŐ ÉS VISSZA NEM TÉRÍTENDŐ) MINDÖSSZESEN:</t>
  </si>
  <si>
    <t>KÖZÖS ÖNKORMÁNYZATI HIVATALI TÁMOGATÁSOK (VISSZATÉRÍTENDŐ ÉS VISSZA NEM TÉRÍTENDŐ) MINDÖSSZESEN:</t>
  </si>
  <si>
    <t>Nemzeti Kulturális Alaptól a Magyarország, szeretlek pályázatra</t>
  </si>
  <si>
    <t>ÖNKORMÁNYZATI TÁMOGATÁSOK ÉS ÁTVETT PÉNZESZKÖZÖK (VISSZATÉRÍTENDŐ ÉS VISSZA NEM TÉRÍTENDŐ) MINDÖSSZESEN:</t>
  </si>
  <si>
    <t>KÖZÖS ÖNKORMÁNYZATI HIVATALI TÁMOGATÁSOK ÉS ÁTVETT PÉNZESZKÖZÖK (VISSZATÉRÍTENDŐ ÉS VISSZA NEM TÉRÍTENDŐ) MINDÖSSZESEN:</t>
  </si>
  <si>
    <t>Víz-Zene-Virág Fesztivál Egyesületnek nyújtott rövid lejáratú kölcsön visszafizetése</t>
  </si>
  <si>
    <t>Munkáltatói kölcsön visszafizetése</t>
  </si>
  <si>
    <t>Háztartásoknak nyújtott egyéb felhalmozási célú kölcsön visszafizetése</t>
  </si>
  <si>
    <t>Tatai Kistérségi Többcélú Társulástól feladatellátáshoz hozzájárulás</t>
  </si>
  <si>
    <t>Összesen</t>
  </si>
  <si>
    <t>Pénzmaradvány</t>
  </si>
  <si>
    <t>Bevételi előirányzat</t>
  </si>
  <si>
    <t>Kiadási előirányzat</t>
  </si>
  <si>
    <t>Személyi juttatás</t>
  </si>
  <si>
    <t>Járulékok</t>
  </si>
  <si>
    <t>Dologi kiadás</t>
  </si>
  <si>
    <t>Közhatalmi bevételek</t>
  </si>
  <si>
    <t>Felhalmozási kiadásokra átcsoportosított (-)</t>
  </si>
  <si>
    <t>Költségvetési bevételek összesen:</t>
  </si>
  <si>
    <t>Költségvetési kiadások összesen:</t>
  </si>
  <si>
    <t>Egyenleg:</t>
  </si>
  <si>
    <t>Irányítószervi támogatás</t>
  </si>
  <si>
    <t>Saját bevételek</t>
  </si>
  <si>
    <t>Bevételek mindösszesen</t>
  </si>
  <si>
    <t>Finanszírozási bevételek</t>
  </si>
  <si>
    <t>Finanszírozási kiadások</t>
  </si>
  <si>
    <t>Mindösszesen:</t>
  </si>
  <si>
    <t>Beruházás</t>
  </si>
  <si>
    <t>Felújítás</t>
  </si>
  <si>
    <t>Egyéb felhalmozási kiadás</t>
  </si>
  <si>
    <t>Működési bevételekből átcsoportosított</t>
  </si>
  <si>
    <t>Mindösszesen bevételek:</t>
  </si>
  <si>
    <t>Mindösszesen kiadások:</t>
  </si>
  <si>
    <t>Adósságot keletkeztető ügyletek</t>
  </si>
  <si>
    <t>Cél megnevezése</t>
  </si>
  <si>
    <t>A kiadás forrása</t>
  </si>
  <si>
    <t>Vissza nem térítendő támogatás</t>
  </si>
  <si>
    <t>Pénzmaradvány igénybevétele működési- és felhalmozási cél szerinti tagolásban (E Ft-ban)</t>
  </si>
  <si>
    <t>Működési pénzmaradvány</t>
  </si>
  <si>
    <t>Kiadás, melyre a pénzmaradvány fordítódik</t>
  </si>
  <si>
    <t>Felhalmozási pénzmaradvány</t>
  </si>
  <si>
    <t xml:space="preserve">törlesztés </t>
  </si>
  <si>
    <t>kamat</t>
  </si>
  <si>
    <t>Tartozás 2015.</t>
  </si>
  <si>
    <t>Tartozás 2016.</t>
  </si>
  <si>
    <t>Tartozás 2017.</t>
  </si>
  <si>
    <t>Tartozás 2018.</t>
  </si>
  <si>
    <t>Tartozás 2019.</t>
  </si>
  <si>
    <t>Tartozás 2020.</t>
  </si>
  <si>
    <t>Tartozás 2021.</t>
  </si>
  <si>
    <t>Tartozás 2022.</t>
  </si>
  <si>
    <t>Tartozás 2023.</t>
  </si>
  <si>
    <t>Tartozás 2024.</t>
  </si>
  <si>
    <t>Intézmények Gazdasági Hivatalához tartozó intézmények</t>
  </si>
  <si>
    <t>E. Ft-ban</t>
  </si>
  <si>
    <t>Bevétel</t>
  </si>
  <si>
    <t>Kiadás</t>
  </si>
  <si>
    <t xml:space="preserve">Egyéb működési bevételből </t>
  </si>
  <si>
    <t>Egyéb működési bevételből</t>
  </si>
  <si>
    <t>A munka és a magánélet összehangolása a Tatai Közsö Önkormányzati Hivatalban TÁMOP-2.4.5-12/7-2012-0705</t>
  </si>
  <si>
    <t>A munka és a magánélet összehangolása a Tatai Közös Önkormányzati Hivatalban TÁMOP-2.4.5-12/7-2012-0705</t>
  </si>
  <si>
    <t>Működési kiadások</t>
  </si>
  <si>
    <t>Felhalmozási kiadások</t>
  </si>
  <si>
    <t xml:space="preserve">Személyi juttatások </t>
  </si>
  <si>
    <t>M.adókat terh. jár. és szochó</t>
  </si>
  <si>
    <t xml:space="preserve">Dologi </t>
  </si>
  <si>
    <t>Hitel- és kölcsön törlesztés</t>
  </si>
  <si>
    <t>Állam (igazgatás)</t>
  </si>
  <si>
    <t xml:space="preserve"> 011 130</t>
  </si>
  <si>
    <t>Önkormányzatok és önkormányzati hivatalok jogalkotó és általános igazgatási tevékenysége (Pénzmaradv.)</t>
  </si>
  <si>
    <t>011 130</t>
  </si>
  <si>
    <t>Önkormányzatok és önkormányzati hivatalok jogalkotó és általános igazgatási tevékenysége</t>
  </si>
  <si>
    <t>Kötelező</t>
  </si>
  <si>
    <t>011 220</t>
  </si>
  <si>
    <t>Adó, vám- és jövedéki igazgatás</t>
  </si>
  <si>
    <t>Nem kötelező</t>
  </si>
  <si>
    <t>011 320</t>
  </si>
  <si>
    <t>Nemzetközi szervezetekben való részvétel</t>
  </si>
  <si>
    <t>013 320</t>
  </si>
  <si>
    <t>Köztemető fenntartás és működtetés</t>
  </si>
  <si>
    <t>013 350</t>
  </si>
  <si>
    <t>Az önkormányzati vagyonnal való gazdálkodással kapcsolatos feladatok</t>
  </si>
  <si>
    <t>016 080</t>
  </si>
  <si>
    <t>Kiemelt állami és önkormányzati rendezvények (Nemzeti ünnepek)</t>
  </si>
  <si>
    <t>Kiemelt állami és önkormányzati rendezvények (Minimarathon)</t>
  </si>
  <si>
    <t>Kiemelt állami és önkormányzati rendezvények (Városi ünnepek)</t>
  </si>
  <si>
    <t>Kiemelt állami és önkormányzati rendezvények</t>
  </si>
  <si>
    <t>018 010</t>
  </si>
  <si>
    <t>Önkormányzatok elszámolásai a központi költségvetéssel</t>
  </si>
  <si>
    <t>018 020</t>
  </si>
  <si>
    <t>Központi költségvetési befizetések</t>
  </si>
  <si>
    <t>018 030</t>
  </si>
  <si>
    <t>Támogatási célú finanszírozási műveletek</t>
  </si>
  <si>
    <t>022 010</t>
  </si>
  <si>
    <t>Polgári honvédelem ágazati feladatai, a lakosság felkészítése</t>
  </si>
  <si>
    <t>031 030</t>
  </si>
  <si>
    <t xml:space="preserve">Közterület rendjének fenntartása </t>
  </si>
  <si>
    <t>032 020</t>
  </si>
  <si>
    <t xml:space="preserve">Tűz- és katasztrófavédelmi tevékenységek </t>
  </si>
  <si>
    <t>041 232</t>
  </si>
  <si>
    <t>Rövid időtartamú közfoglalkoztatás</t>
  </si>
  <si>
    <t>041 233</t>
  </si>
  <si>
    <t>Bérpótló juttatásra jogosultak hosszabb időtartamú közfoglalkoztatása</t>
  </si>
  <si>
    <t>042 180</t>
  </si>
  <si>
    <t>Állat-egészségügy</t>
  </si>
  <si>
    <t>042 220</t>
  </si>
  <si>
    <t>Erdőgazdálkodás</t>
  </si>
  <si>
    <t>045 120</t>
  </si>
  <si>
    <t>Út, autópálya építése</t>
  </si>
  <si>
    <t>045 140</t>
  </si>
  <si>
    <t>Városi és elővárosi közúti személyszállítás</t>
  </si>
  <si>
    <t>045 160</t>
  </si>
  <si>
    <t>Közutak, hidak, alagutak üzemeltetése, fenntartása</t>
  </si>
  <si>
    <t>047 460</t>
  </si>
  <si>
    <t>Kis- és középvállalkozások működési és fejlesztési támogatásai</t>
  </si>
  <si>
    <t>051 030</t>
  </si>
  <si>
    <t>Nem veszélyes (települési) hulladék összetevőinek válogatása, elkülönített begyűjtése, szállítása, átrakása</t>
  </si>
  <si>
    <t>Szennyvíz gyűjtése, tisztítása, elhelyezése</t>
  </si>
  <si>
    <t>053 010</t>
  </si>
  <si>
    <t>Környezetszennyezés csökkentésének igazgatása</t>
  </si>
  <si>
    <t>Környezetvédelmi csoportok támogatása</t>
  </si>
  <si>
    <t>061 030</t>
  </si>
  <si>
    <t>Önkormányzat által nyújtott lakástámogatás</t>
  </si>
  <si>
    <t>063 080</t>
  </si>
  <si>
    <t>Víztermelés-kezelés ellátás</t>
  </si>
  <si>
    <t>064 010</t>
  </si>
  <si>
    <t>Közvilágítás</t>
  </si>
  <si>
    <t>066 010</t>
  </si>
  <si>
    <t>Zöldterület kezelés (parkfenntartás)</t>
  </si>
  <si>
    <t>Zöldterület kezelés (játszótér)</t>
  </si>
  <si>
    <t>Zöldterület kezelés (Munkaügyi Központ)</t>
  </si>
  <si>
    <t>066 020</t>
  </si>
  <si>
    <t>Város- községgazdálkodási egyéb szolgáltatások (Közbeszerzés)</t>
  </si>
  <si>
    <t>Város- községgazdálkodási egyéb szolgáltatások  (Építés- és területfejlesztés)</t>
  </si>
  <si>
    <t xml:space="preserve">066 020 </t>
  </si>
  <si>
    <t>Város- községgazdálkodási egyéb szolgáltatások (VKG)</t>
  </si>
  <si>
    <t>081 030</t>
  </si>
  <si>
    <t>081 045</t>
  </si>
  <si>
    <t>Máshová nem sorolható egyéb sporttámogatás</t>
  </si>
  <si>
    <t>081 061</t>
  </si>
  <si>
    <t>Szabadidős park, fürdő és strandszolgáltatás</t>
  </si>
  <si>
    <t>082 092</t>
  </si>
  <si>
    <t>Közművelődési tevékenységek és támogatásuk</t>
  </si>
  <si>
    <t>083 020</t>
  </si>
  <si>
    <t>Könyvkiadás</t>
  </si>
  <si>
    <t>083 030</t>
  </si>
  <si>
    <t>Egyéb kiadói tevékenység</t>
  </si>
  <si>
    <t>084 032</t>
  </si>
  <si>
    <t>Civil szervezetek programtámogatása</t>
  </si>
  <si>
    <t>084 060</t>
  </si>
  <si>
    <t xml:space="preserve">Érdekképviseleti, szakszervezeti tevékenységek támogatása </t>
  </si>
  <si>
    <t>084 070</t>
  </si>
  <si>
    <t>086 030</t>
  </si>
  <si>
    <t>Nemzetközi kulturális együttműködés (Testvérvárosi feladatok)</t>
  </si>
  <si>
    <t>Nemzetközi kulturális együttműködés - HUSK 1301/2.1.1. Megújuló energia p.</t>
  </si>
  <si>
    <t>Nemzetközi kulturális együttműködés - Fiatalok lendületben program</t>
  </si>
  <si>
    <t>098 031</t>
  </si>
  <si>
    <t>Pedagógiai szakmai szolgáltatások szakmai feladatai</t>
  </si>
  <si>
    <t>101 043</t>
  </si>
  <si>
    <t>Közösségi szolgáltatás</t>
  </si>
  <si>
    <t>101 150</t>
  </si>
  <si>
    <t>Betegséggel kapcsolatos pénzbeli ellátások, támogatások</t>
  </si>
  <si>
    <t>101 222</t>
  </si>
  <si>
    <t>Támogató szolgáltatás</t>
  </si>
  <si>
    <t>103 010</t>
  </si>
  <si>
    <t>Elhunyt személyek hátramaradottainak pénzbeli ellátásai</t>
  </si>
  <si>
    <t>104 051</t>
  </si>
  <si>
    <t>Gyermekvédelmi pénzbeli és természetbeni ellátások</t>
  </si>
  <si>
    <t>Otthonteremtési támogatás</t>
  </si>
  <si>
    <t>105 010</t>
  </si>
  <si>
    <t>Munkanélküli aktív korúak ellátásai</t>
  </si>
  <si>
    <t>106 010</t>
  </si>
  <si>
    <t>Lakóingatlan szociális célú bérbeadása, üzemeltetése</t>
  </si>
  <si>
    <t>106 020</t>
  </si>
  <si>
    <t>Lakásfenntartással, lakhatással összefüggő ellátások</t>
  </si>
  <si>
    <t>107 060</t>
  </si>
  <si>
    <t>Egyéb szociális pénzbeli és természetbeni ellátások, támogatások</t>
  </si>
  <si>
    <t>900 060</t>
  </si>
  <si>
    <t>Forgatási és befektetési célú finanszírozási műveletek</t>
  </si>
  <si>
    <t>900 070</t>
  </si>
  <si>
    <t>Fejezeti és befektetési célú finanszírozási műveletek - Általános tartalék</t>
  </si>
  <si>
    <t>Költségvetési alcím megnevezése</t>
  </si>
  <si>
    <t>Feladat jellege</t>
  </si>
  <si>
    <t>Felhalmozási bevétel</t>
  </si>
  <si>
    <t>Bevételek összesen</t>
  </si>
  <si>
    <t>Kiadások összesen</t>
  </si>
  <si>
    <t>Szolgáltatások bevétele</t>
  </si>
  <si>
    <t>ÁFA</t>
  </si>
  <si>
    <t>átvett működési célra</t>
  </si>
  <si>
    <t>támogatás értékű működési célra</t>
  </si>
  <si>
    <t>átvett felhalmozási célra</t>
  </si>
  <si>
    <t>támogatásértékű felhalmozási célra</t>
  </si>
  <si>
    <t>pénzforalom nélküli</t>
  </si>
  <si>
    <t>előző évi átvétele</t>
  </si>
  <si>
    <t>Finanszírozás</t>
  </si>
  <si>
    <t>M.adókat terhelő jár.</t>
  </si>
  <si>
    <t>Dologi</t>
  </si>
  <si>
    <t>Dologiból ellátottakra vonatkozó élelmiszer beszerzés és vásárolt élelmezés</t>
  </si>
  <si>
    <t>Pénzbeli juttatás</t>
  </si>
  <si>
    <t>össz</t>
  </si>
  <si>
    <t>Bartók B. utcai Óvoda</t>
  </si>
  <si>
    <t>Vaszary J. Általános Iskola</t>
  </si>
  <si>
    <t>Vaszary - Logopédiai Intézet</t>
  </si>
  <si>
    <t>Vaszary-Jázmin Tagint.</t>
  </si>
  <si>
    <t>Vaszary összesen</t>
  </si>
  <si>
    <t>Kőkúti Általános Iskola</t>
  </si>
  <si>
    <t>Kőkúti Általános Iskola - Fazekas U. Tagintézmény</t>
  </si>
  <si>
    <t>Kőkúti összesen</t>
  </si>
  <si>
    <t>Zeneiskola</t>
  </si>
  <si>
    <t>Diákotthon</t>
  </si>
  <si>
    <t>Intézmények Gazdasági Hivatala</t>
  </si>
  <si>
    <t>Önként vállalt feladat</t>
  </si>
  <si>
    <t>Iskolák és IGH összesen</t>
  </si>
  <si>
    <t>Visszatérő forrásokkal kapcsolatos beruházás*</t>
  </si>
  <si>
    <t>Könyvtár</t>
  </si>
  <si>
    <t>Egészségügyi Alapellátó Intézmény</t>
  </si>
  <si>
    <t>Kvi. alcímek és szakf. Összesen:</t>
  </si>
  <si>
    <t>IGH feladatkörébe tartozó kötelező feladatok</t>
  </si>
  <si>
    <t>Kötelező összesen</t>
  </si>
  <si>
    <t>IGH feladatkörébe tartozó önként vállalt  feladatok</t>
  </si>
  <si>
    <t>Kormányzati funkciók</t>
  </si>
  <si>
    <t>Működési bevétel</t>
  </si>
  <si>
    <t>Működési bevételből</t>
  </si>
  <si>
    <t>Kapott fenntartói kölcsön</t>
  </si>
  <si>
    <t>Átvett pénzeszközök</t>
  </si>
  <si>
    <t>Támogatásértékű bevétel</t>
  </si>
  <si>
    <t>Tárgyi eszköz, immat. javak értékesítése</t>
  </si>
  <si>
    <t>Önkormányzati támogatás</t>
  </si>
  <si>
    <t>Kamat</t>
  </si>
  <si>
    <t>működési célra</t>
  </si>
  <si>
    <t>felhalmozási célra</t>
  </si>
  <si>
    <t>0862061 kötelező</t>
  </si>
  <si>
    <t>0862062 kötelező</t>
  </si>
  <si>
    <t>0862063 kötelező</t>
  </si>
  <si>
    <t>0862064 kötelező</t>
  </si>
  <si>
    <t>Dologi és egyéb folyó kiadás</t>
  </si>
  <si>
    <t xml:space="preserve">Dologiból kamat </t>
  </si>
  <si>
    <t>Szociális Pénzbeli juttatás</t>
  </si>
  <si>
    <t>pénzforgalom nélküli</t>
  </si>
  <si>
    <t>Fejezeti és befektetési célú finanszírozási műveletek - Működési- és felhalmozási tartalék</t>
  </si>
  <si>
    <t xml:space="preserve"> Kötelező összesen:</t>
  </si>
  <si>
    <t>Nem kötelező összesen:</t>
  </si>
  <si>
    <t>Állam (igazgatás) összesen:</t>
  </si>
  <si>
    <t>A munka és a magánélet összehangolását segítő helyi kezdeményezések megvalósítása Tata városában TÁMOP-2.4.5-12/3-2012-0028</t>
  </si>
  <si>
    <t>Önkormányzati költségvetési szervek engedélyezett létszáma</t>
  </si>
  <si>
    <t>Költségvetési szervek megnevezése</t>
  </si>
  <si>
    <t>Engedélyezett létszám (fő)</t>
  </si>
  <si>
    <t>Fürdő utcai Óvoda</t>
  </si>
  <si>
    <t>Geszti Óvoda</t>
  </si>
  <si>
    <t>Kertvárosi Óvoda</t>
  </si>
  <si>
    <t>Kincseskert Óvoda</t>
  </si>
  <si>
    <t>Csillagsziget Bölcsőde</t>
  </si>
  <si>
    <t>Kamatmentes lakossági kölcsön visszafizetése</t>
  </si>
  <si>
    <t>Munkaügyi Központtól közfoglalkoztatás támogatására</t>
  </si>
  <si>
    <t>Tata és Környéke Turisztikai Egyesületnek a Végvárak védelmében HUSK/1101/1.7.1/0143 projekt megvalósítására nyújtott kölcsön visszatérülése</t>
  </si>
  <si>
    <t>Felhalmozási célú garancia és kezességvállalásból származó bevétel államháztartáson kívülről</t>
  </si>
  <si>
    <t>Tata Tóparti Viziközmű társulatnak vállalt kezesség visszatérülése</t>
  </si>
  <si>
    <t>Pötörke Népművészeti Egyesületnek vállalt kezesség visszatérülése</t>
  </si>
  <si>
    <t>Kastély téri támfal építésre vis maior támogatás</t>
  </si>
  <si>
    <t>Tatai Angolpark rehabilitációja KDOP -2.1.1/B-2f-2009-0002 önerő támogatás</t>
  </si>
  <si>
    <t>Öreg-tavi Ökoturisztikai Központ kialakítása a csatlakozó kerékpárutak felújításával Tatán és a tematikus aktív turisztikai fejlesztések a kistérségben KDOP–2.1.1/B–09-2010-0002 önerő támogatás</t>
  </si>
  <si>
    <t>Kossuth tér városközpont értékmegőrző rehabilitációja KDOP–3.1.1/A–09-1f-2010-0001 önerő támogatás</t>
  </si>
  <si>
    <t>Önerő</t>
  </si>
  <si>
    <t>Támogatás</t>
  </si>
  <si>
    <t>Pénzbeni és természetbeni segély (átmeneti segély 2015. 01-02. hó)</t>
  </si>
  <si>
    <t>Települési támogatás</t>
  </si>
  <si>
    <t xml:space="preserve"> - 18. életévét betöltött tartósan beteg hozzátartozójának ápolását, gondozását végző személy részére</t>
  </si>
  <si>
    <t xml:space="preserve"> - Gyógyszer kiadások támogatásához</t>
  </si>
  <si>
    <t xml:space="preserve"> - Lakhatási kiadásokhoz kapcsolódó tartozást felhalmozó személyek részére</t>
  </si>
  <si>
    <t>Arany János Tehetséggondozó Programban részt vevő tanulók támogatása</t>
  </si>
  <si>
    <t>Bursa Hungarica ösztöndíjakra 315/2014. (IX.1.) Tata Kt. határozat alapján</t>
  </si>
  <si>
    <t>Környezetvédelmi Alap civil és intézményi pályázók részére</t>
  </si>
  <si>
    <t>Háziorvosi alapellátás támogatása 273 E Ft/praxis, 21 praxis</t>
  </si>
  <si>
    <t>Kenderke Alapfokú Művészeti Iskola Fürkész Programjának támogatása</t>
  </si>
  <si>
    <t>Magyarországi Bem József Lengyel Kulturális Egyesület tatai tagozatának</t>
  </si>
  <si>
    <t>Magyar Autóklubnak közlekedésbiztonsági oktatás a város általános iskoláiban</t>
  </si>
  <si>
    <t>Jászai Mari színháznak bérlettámogatás</t>
  </si>
  <si>
    <t>Tata és Környéke Turisztikai Egyesületnek a Végvárak védelmében HUSK/1101/1.7.1/0143 projekt megvalósítására kölcsön nyújtása</t>
  </si>
  <si>
    <t>Közlekedési Koordinációs Központnak - Tata, Május 1. út körforgalmi csomópont pénzügyi elszámolás 2014. évről áthúzódó kötelezettség</t>
  </si>
  <si>
    <t>Panel program   346/2009./IX.30./ sz. határozat alapján - Tata, Május 1. út 36.</t>
  </si>
  <si>
    <t>ÚSZT pályázat  fűtéskorszerűsítés /2012, TEF/ 2013, egyéb energiahatékonyságot javító pályázatok</t>
  </si>
  <si>
    <t>016030</t>
  </si>
  <si>
    <t>Állampolgársági ügyek - Anyakönyv</t>
  </si>
  <si>
    <t>109010</t>
  </si>
  <si>
    <t>Szociális Igazgatás</t>
  </si>
  <si>
    <t>044310</t>
  </si>
  <si>
    <t xml:space="preserve">Építés hatósági ügyek </t>
  </si>
  <si>
    <t>Öko Program - Gesztenye fasor 43.</t>
  </si>
  <si>
    <t>Pötörke Egyesület támogatása - Pötörke ház felújítása</t>
  </si>
  <si>
    <t>650 M hitelkeret</t>
  </si>
  <si>
    <t>250 M hitelkeret</t>
  </si>
  <si>
    <t>Kossuth téren közterületi szobor felállítása NKA - AN2000N6284 (a 2.000 E Ft-os támogatás 2013-ban önkormányzatunkhoz érkezett)</t>
  </si>
  <si>
    <t>Balatonvilágosi üdülő energiatakarékossági felújítása, cserépkályha építése</t>
  </si>
  <si>
    <t>Tata-Tóparti Viziközmű Társulat készfizető kezességével kapcsolatos követelés teljesülése után felszabadítható</t>
  </si>
  <si>
    <t>2013. évi feladatmutatók elszámolása utáni visszafizetési kötelezettség</t>
  </si>
  <si>
    <t>2014. évi eseti felülvizsgálatra</t>
  </si>
  <si>
    <t>Bírság</t>
  </si>
  <si>
    <t>Irányítószervi támogatás folyósítása</t>
  </si>
  <si>
    <t>Tatai Városkapu Közhasznú Zrt. vezérigazgatójának prémiumfeladatára</t>
  </si>
  <si>
    <t>Tatai Fürdő utcai Óvoda</t>
  </si>
  <si>
    <t>Tatai Geszti Óvoda</t>
  </si>
  <si>
    <t>Tatai Geszti Óvoda - Agostyáni Tagintézménye</t>
  </si>
  <si>
    <t>Tatai Geszti Óvoda összesen</t>
  </si>
  <si>
    <t>Tatai Bartók Béla úti Óvoda</t>
  </si>
  <si>
    <t>Tatai Kertvárosi Óvoda</t>
  </si>
  <si>
    <t>Tatai Kincseskert Óvoda</t>
  </si>
  <si>
    <t>Tatai Kincseskert Óvoda - Szivárvány Tagintézménye</t>
  </si>
  <si>
    <t>Tatai Kincseskert Óvoda összesen</t>
  </si>
  <si>
    <t>Óvodák összesen</t>
  </si>
  <si>
    <t>Szolgáltatások ellenértéke (temető fenntartási hozzájárulás, sírhelydíj, nevezési díj)</t>
  </si>
  <si>
    <t xml:space="preserve"> 2015 – 2024-ig a hosszú lejáratú felhalmozási hitel visszafizetéseket figyelembe véve (E Ft-ban)</t>
  </si>
  <si>
    <t>Tatai Kincseskert Óvoda - Kettő gyermek fürdőszoba-vízvezeték, burkolás</t>
  </si>
  <si>
    <t>Csillagsziget Bölcsőde - Egy gondozóegység vizes blokkjának a teljes felújítása, gondozó egység parkettájának cseréje</t>
  </si>
  <si>
    <t>Kőkúti Általános Iskola - udvari betonsávok aszfaltozása, tanuló asztalok felújítása, tan.székek pótlása, tanterem PVC burkolat csere</t>
  </si>
  <si>
    <t>Fazekas utcai Általános Iskola - Alsó szint járólapozása, bejárati lépcső burkolat cseréje, sátor villanyszerelés</t>
  </si>
  <si>
    <t>Tatai Kertvárosi Óvoda - egyetemes konyhagép, üst bekötés</t>
  </si>
  <si>
    <t>Tatai Fürdő utcai Óvoda - billenő serpenyő, főző-sütő edények</t>
  </si>
  <si>
    <t>Középnyugat-magyarországi Közlekedési Központ Zrt. részére szerződés alapján 353/2010.(XI.24.) Tata Kt. határozat</t>
  </si>
  <si>
    <t>Középnyugat-magyarországi Közlekedési Központ Zrt. részére veszteség kiegyenlítésre (ebből 2014. évről áthúzódó kötelezettség: 7 726 E Ft)</t>
  </si>
  <si>
    <t>Középnyugat-magyarországi Közlekedési Központ Zrt.-nek megállapodás alapján tanulóbérletekre</t>
  </si>
  <si>
    <t xml:space="preserve"> - Bacsó lakótelep belső út, Váczi M. u., Spar előtt szerviz út</t>
  </si>
  <si>
    <t>Tata és Környéke Turisztikai Egyesület (Turisztikai Desztináció Menedzsment) támogatása 270/2009. (VIII.12.) Tata Kt. határozat</t>
  </si>
  <si>
    <t>Klebelsberg Intézményfenntartó Központ tatai intézményének kölcsön nyújtás</t>
  </si>
  <si>
    <t>Klebelsberg Intézményfenntartó Központ tatai intézményének nyújtott kölcsön visszatérülés</t>
  </si>
  <si>
    <t>Informatikai eszközbeszerzés</t>
  </si>
  <si>
    <t>Magyary Zoltán Művelődési Központ színpad felújítása 61/2014. (III.14.) Tata Kt. határozat</t>
  </si>
  <si>
    <t>Balatonvilágosi üdülő energiatakarékos felújítása, cserépkályha építés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</si>
</sst>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0"/>
    <numFmt numFmtId="171" formatCode="yyyy/\ m/\ d\."/>
    <numFmt numFmtId="172" formatCode="#,##0.0"/>
    <numFmt numFmtId="173" formatCode="0&quot;.folyósítás&quot;"/>
    <numFmt numFmtId="174" formatCode="#,##0.000"/>
    <numFmt numFmtId="175" formatCode="#,##0,"/>
    <numFmt numFmtId="176" formatCode="#,##0;[Red]\-#,##0"/>
    <numFmt numFmtId="177" formatCode="0.0%"/>
    <numFmt numFmtId="178" formatCode="[$-40E]yyyy\.\ mmmm\ d\."/>
    <numFmt numFmtId="179" formatCode="[$-40E]yyyy/\ mmm/\ d\.;@"/>
    <numFmt numFmtId="180" formatCode="[$-F800]dddd\,\ mmmm\ dd\,\ yyyy"/>
    <numFmt numFmtId="181" formatCode="#,##0.0000000"/>
    <numFmt numFmtId="182" formatCode="#,##0.000000"/>
    <numFmt numFmtId="183" formatCode="#,##0;\-#,##0"/>
    <numFmt numFmtId="184" formatCode="dddd&quot;, &quot;mmmm\ dd&quot;, &quot;yyyy"/>
    <numFmt numFmtId="185" formatCode="_-* #,##0.00\ _F_t_-;\-* #,##0.00\ _F_t_-;_-* \-??\ _F_t_-;_-@_-"/>
    <numFmt numFmtId="186" formatCode="&quot;H-&quot;0000"/>
    <numFmt numFmtId="187" formatCode="#,##0.00\ [$EUR]"/>
    <numFmt numFmtId="188" formatCode="_-* #,##0.0\ _F_t_-;\-* #,##0.0\ _F_t_-;_-* &quot;-&quot;??\ _F_t_-;_-@_-"/>
    <numFmt numFmtId="189" formatCode="_-* #,##0.000\ _F_t_-;\-* #,##0.000\ _F_t_-;_-* &quot;-&quot;??\ _F_t_-;_-@_-"/>
    <numFmt numFmtId="190" formatCode="_-* #,##0\ _F_t_-;\-* #,##0\ _F_t_-;_-* &quot;-&quot;??\ _F_t_-;_-@_-"/>
    <numFmt numFmtId="191" formatCode="#,##0_ ;[Red]\-#,##0\ "/>
    <numFmt numFmtId="192" formatCode="0.0000"/>
    <numFmt numFmtId="193" formatCode="0.00000"/>
    <numFmt numFmtId="194" formatCode="0.0000000"/>
    <numFmt numFmtId="195" formatCode="0.000000"/>
    <numFmt numFmtId="196" formatCode="0.00000000"/>
    <numFmt numFmtId="197" formatCode="0.000000000"/>
    <numFmt numFmtId="198" formatCode="#,##0&quot; Ft&quot;"/>
    <numFmt numFmtId="199" formatCode="yyyy\-mm\-dd"/>
    <numFmt numFmtId="200" formatCode="yyyy/\ mmmm\ d\."/>
    <numFmt numFmtId="201" formatCode="yyyy/\ mmm/\ d\."/>
    <numFmt numFmtId="202" formatCode="yy/\ mmmm\ d\."/>
    <numFmt numFmtId="203" formatCode="#,##0.0000,"/>
    <numFmt numFmtId="204" formatCode="#,##0.00000,"/>
  </numFmts>
  <fonts count="67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Arial CE"/>
      <family val="0"/>
    </font>
    <font>
      <b/>
      <i/>
      <sz val="10"/>
      <name val="Times New Roman CE"/>
      <family val="1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sz val="12"/>
      <name val="Times New Roman CE"/>
      <family val="1"/>
    </font>
    <font>
      <sz val="12"/>
      <name val="Arial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sz val="10"/>
      <name val="MS Sans Serif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i/>
      <sz val="11"/>
      <name val="Times New Roman"/>
      <family val="1"/>
    </font>
    <font>
      <b/>
      <u val="single"/>
      <sz val="11"/>
      <name val="Times New Roman CE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9"/>
      <name val="Arial CE"/>
      <family val="0"/>
    </font>
    <font>
      <b/>
      <sz val="8"/>
      <name val="Times New Roman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1"/>
      <name val="Times New Roman"/>
      <family val="1"/>
    </font>
    <font>
      <b/>
      <sz val="8"/>
      <name val="Arial"/>
      <family val="2"/>
    </font>
    <font>
      <b/>
      <sz val="9"/>
      <name val="Times New Roman CE"/>
      <family val="0"/>
    </font>
    <font>
      <b/>
      <sz val="12"/>
      <name val="Arial CE"/>
      <family val="2"/>
    </font>
    <font>
      <b/>
      <sz val="16"/>
      <color indexed="10"/>
      <name val="Times New Roman CE"/>
      <family val="1"/>
    </font>
    <font>
      <sz val="10"/>
      <color indexed="10"/>
      <name val="Times New Roman CE"/>
      <family val="1"/>
    </font>
    <font>
      <b/>
      <u val="single"/>
      <sz val="10"/>
      <name val="Times New Roman CE"/>
      <family val="0"/>
    </font>
    <font>
      <sz val="12"/>
      <name val="Arial"/>
      <family val="2"/>
    </font>
    <font>
      <b/>
      <sz val="12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11" borderId="0" applyNumberFormat="0" applyBorder="0" applyAlignment="0" applyProtection="0"/>
    <xf numFmtId="0" fontId="4" fillId="9" borderId="1" applyNumberFormat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16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15" borderId="1" applyNumberFormat="0" applyAlignment="0" applyProtection="0"/>
    <xf numFmtId="0" fontId="0" fillId="40" borderId="10" applyNumberFormat="0" applyFont="0" applyAlignment="0" applyProtection="0"/>
    <xf numFmtId="0" fontId="2" fillId="25" borderId="0" applyNumberFormat="0" applyBorder="0" applyAlignment="0" applyProtection="0"/>
    <xf numFmtId="0" fontId="2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3" fillId="6" borderId="0" applyNumberFormat="0" applyBorder="0" applyAlignment="0" applyProtection="0"/>
    <xf numFmtId="0" fontId="16" fillId="42" borderId="11" applyNumberFormat="0" applyAlignment="0" applyProtection="0"/>
    <xf numFmtId="0" fontId="1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44" borderId="10" applyNumberFormat="0" applyAlignment="0" applyProtection="0"/>
    <xf numFmtId="0" fontId="16" fillId="38" borderId="11" applyNumberFormat="0" applyAlignment="0" applyProtection="0"/>
    <xf numFmtId="0" fontId="19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18" fillId="45" borderId="0" applyNumberFormat="0" applyBorder="0" applyAlignment="0" applyProtection="0"/>
    <xf numFmtId="0" fontId="5" fillId="42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2" fillId="0" borderId="0" applyNumberFormat="0" applyFill="0" applyBorder="0" applyAlignment="0" applyProtection="0"/>
  </cellStyleXfs>
  <cellXfs count="111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3" fontId="22" fillId="0" borderId="17" xfId="0" applyNumberFormat="1" applyFont="1" applyBorder="1" applyAlignment="1">
      <alignment horizontal="right" vertical="center"/>
    </xf>
    <xf numFmtId="3" fontId="22" fillId="0" borderId="18" xfId="0" applyNumberFormat="1" applyFont="1" applyBorder="1" applyAlignment="1">
      <alignment horizontal="right"/>
    </xf>
    <xf numFmtId="0" fontId="22" fillId="0" borderId="16" xfId="0" applyFont="1" applyBorder="1" applyAlignment="1">
      <alignment vertical="top" wrapText="1"/>
    </xf>
    <xf numFmtId="3" fontId="22" fillId="0" borderId="17" xfId="0" applyNumberFormat="1" applyFont="1" applyBorder="1" applyAlignment="1">
      <alignment horizontal="right"/>
    </xf>
    <xf numFmtId="0" fontId="20" fillId="0" borderId="16" xfId="0" applyFont="1" applyBorder="1" applyAlignment="1">
      <alignment vertical="top" wrapText="1"/>
    </xf>
    <xf numFmtId="3" fontId="20" fillId="0" borderId="17" xfId="0" applyNumberFormat="1" applyFont="1" applyBorder="1" applyAlignment="1">
      <alignment horizontal="right"/>
    </xf>
    <xf numFmtId="3" fontId="20" fillId="0" borderId="18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4" fillId="0" borderId="16" xfId="0" applyFont="1" applyBorder="1" applyAlignment="1">
      <alignment vertical="top" wrapText="1"/>
    </xf>
    <xf numFmtId="3" fontId="24" fillId="0" borderId="17" xfId="0" applyNumberFormat="1" applyFont="1" applyBorder="1" applyAlignment="1">
      <alignment horizontal="right"/>
    </xf>
    <xf numFmtId="0" fontId="20" fillId="0" borderId="19" xfId="0" applyFont="1" applyBorder="1" applyAlignment="1">
      <alignment vertical="top" wrapText="1"/>
    </xf>
    <xf numFmtId="3" fontId="20" fillId="0" borderId="20" xfId="0" applyNumberFormat="1" applyFont="1" applyBorder="1" applyAlignment="1">
      <alignment horizontal="right"/>
    </xf>
    <xf numFmtId="3" fontId="20" fillId="0" borderId="21" xfId="0" applyNumberFormat="1" applyFont="1" applyBorder="1" applyAlignment="1">
      <alignment horizontal="right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0" xfId="101">
      <alignment/>
      <protection/>
    </xf>
    <xf numFmtId="3" fontId="25" fillId="0" borderId="0" xfId="101" applyNumberFormat="1">
      <alignment/>
      <protection/>
    </xf>
    <xf numFmtId="0" fontId="27" fillId="0" borderId="0" xfId="101" applyFont="1">
      <alignment/>
      <protection/>
    </xf>
    <xf numFmtId="0" fontId="28" fillId="0" borderId="16" xfId="101" applyFont="1" applyBorder="1" applyAlignment="1">
      <alignment wrapText="1"/>
      <protection/>
    </xf>
    <xf numFmtId="0" fontId="25" fillId="0" borderId="0" xfId="101" applyFont="1">
      <alignment/>
      <protection/>
    </xf>
    <xf numFmtId="0" fontId="28" fillId="0" borderId="0" xfId="101" applyFont="1" applyBorder="1">
      <alignment/>
      <protection/>
    </xf>
    <xf numFmtId="0" fontId="27" fillId="0" borderId="0" xfId="101" applyFont="1">
      <alignment/>
      <protection/>
    </xf>
    <xf numFmtId="0" fontId="30" fillId="0" borderId="16" xfId="101" applyFont="1" applyBorder="1" applyAlignment="1">
      <alignment wrapText="1"/>
      <protection/>
    </xf>
    <xf numFmtId="3" fontId="25" fillId="0" borderId="0" xfId="101" applyNumberFormat="1" applyBorder="1">
      <alignment/>
      <protection/>
    </xf>
    <xf numFmtId="3" fontId="27" fillId="0" borderId="0" xfId="101" applyNumberFormat="1" applyFont="1">
      <alignment/>
      <protection/>
    </xf>
    <xf numFmtId="0" fontId="25" fillId="0" borderId="0" xfId="101" applyAlignment="1">
      <alignment wrapText="1"/>
      <protection/>
    </xf>
    <xf numFmtId="0" fontId="30" fillId="0" borderId="13" xfId="101" applyFont="1" applyBorder="1" applyAlignment="1">
      <alignment wrapText="1"/>
      <protection/>
    </xf>
    <xf numFmtId="3" fontId="25" fillId="0" borderId="0" xfId="101" applyNumberFormat="1" applyAlignment="1">
      <alignment horizontal="left" wrapText="1"/>
      <protection/>
    </xf>
    <xf numFmtId="0" fontId="30" fillId="0" borderId="0" xfId="101" applyFont="1" applyBorder="1" applyAlignment="1">
      <alignment wrapText="1"/>
      <protection/>
    </xf>
    <xf numFmtId="3" fontId="25" fillId="0" borderId="0" xfId="101" applyNumberFormat="1" applyAlignment="1">
      <alignment/>
      <protection/>
    </xf>
    <xf numFmtId="3" fontId="27" fillId="0" borderId="0" xfId="101" applyNumberFormat="1" applyFont="1" applyAlignment="1">
      <alignment/>
      <protection/>
    </xf>
    <xf numFmtId="3" fontId="27" fillId="0" borderId="0" xfId="101" applyNumberFormat="1" applyFont="1" applyAlignment="1">
      <alignment/>
      <protection/>
    </xf>
    <xf numFmtId="3" fontId="25" fillId="0" borderId="0" xfId="101" applyNumberFormat="1" applyFont="1" applyAlignment="1">
      <alignment/>
      <protection/>
    </xf>
    <xf numFmtId="0" fontId="34" fillId="0" borderId="16" xfId="101" applyFont="1" applyBorder="1" applyAlignment="1">
      <alignment wrapText="1"/>
      <protection/>
    </xf>
    <xf numFmtId="3" fontId="33" fillId="0" borderId="0" xfId="101" applyNumberFormat="1" applyFont="1">
      <alignment/>
      <protection/>
    </xf>
    <xf numFmtId="3" fontId="33" fillId="0" borderId="0" xfId="101" applyNumberFormat="1" applyFont="1" applyAlignment="1">
      <alignment/>
      <protection/>
    </xf>
    <xf numFmtId="0" fontId="33" fillId="0" borderId="0" xfId="101" applyFont="1">
      <alignment/>
      <protection/>
    </xf>
    <xf numFmtId="0" fontId="29" fillId="0" borderId="16" xfId="101" applyFont="1" applyBorder="1" applyAlignment="1">
      <alignment wrapText="1"/>
      <protection/>
    </xf>
    <xf numFmtId="3" fontId="26" fillId="0" borderId="0" xfId="101" applyNumberFormat="1" applyFont="1">
      <alignment/>
      <protection/>
    </xf>
    <xf numFmtId="3" fontId="26" fillId="0" borderId="0" xfId="101" applyNumberFormat="1" applyFont="1" applyAlignment="1">
      <alignment/>
      <protection/>
    </xf>
    <xf numFmtId="0" fontId="26" fillId="0" borderId="0" xfId="101" applyFont="1">
      <alignment/>
      <protection/>
    </xf>
    <xf numFmtId="3" fontId="25" fillId="0" borderId="0" xfId="101" applyNumberFormat="1" applyFont="1">
      <alignment/>
      <protection/>
    </xf>
    <xf numFmtId="0" fontId="21" fillId="0" borderId="0" xfId="0" applyFont="1" applyBorder="1" applyAlignment="1">
      <alignment/>
    </xf>
    <xf numFmtId="0" fontId="35" fillId="0" borderId="0" xfId="0" applyFont="1" applyAlignment="1">
      <alignment horizontal="center"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3" fontId="35" fillId="0" borderId="17" xfId="0" applyNumberFormat="1" applyFont="1" applyBorder="1" applyAlignment="1">
      <alignment horizontal="center" wrapText="1"/>
    </xf>
    <xf numFmtId="0" fontId="35" fillId="0" borderId="22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6" xfId="0" applyFont="1" applyBorder="1" applyAlignment="1">
      <alignment/>
    </xf>
    <xf numFmtId="3" fontId="35" fillId="0" borderId="17" xfId="0" applyNumberFormat="1" applyFont="1" applyBorder="1" applyAlignment="1">
      <alignment wrapText="1"/>
    </xf>
    <xf numFmtId="0" fontId="35" fillId="0" borderId="0" xfId="0" applyFont="1" applyAlignment="1">
      <alignment/>
    </xf>
    <xf numFmtId="0" fontId="35" fillId="0" borderId="16" xfId="0" applyFont="1" applyBorder="1" applyAlignment="1">
      <alignment wrapText="1"/>
    </xf>
    <xf numFmtId="37" fontId="35" fillId="0" borderId="17" xfId="0" applyNumberFormat="1" applyFont="1" applyBorder="1" applyAlignment="1">
      <alignment wrapText="1"/>
    </xf>
    <xf numFmtId="0" fontId="35" fillId="0" borderId="16" xfId="0" applyFont="1" applyBorder="1" applyAlignment="1">
      <alignment/>
    </xf>
    <xf numFmtId="0" fontId="21" fillId="0" borderId="16" xfId="0" applyFont="1" applyBorder="1" applyAlignment="1">
      <alignment horizontal="left" wrapText="1"/>
    </xf>
    <xf numFmtId="3" fontId="21" fillId="0" borderId="17" xfId="0" applyNumberFormat="1" applyFont="1" applyBorder="1" applyAlignment="1">
      <alignment wrapText="1"/>
    </xf>
    <xf numFmtId="0" fontId="21" fillId="0" borderId="16" xfId="0" applyFont="1" applyBorder="1" applyAlignment="1">
      <alignment/>
    </xf>
    <xf numFmtId="3" fontId="21" fillId="0" borderId="17" xfId="0" applyNumberFormat="1" applyFont="1" applyBorder="1" applyAlignment="1">
      <alignment wrapText="1"/>
    </xf>
    <xf numFmtId="0" fontId="37" fillId="0" borderId="22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16" xfId="0" applyFont="1" applyBorder="1" applyAlignment="1">
      <alignment/>
    </xf>
    <xf numFmtId="3" fontId="38" fillId="0" borderId="17" xfId="0" applyNumberFormat="1" applyFont="1" applyBorder="1" applyAlignment="1">
      <alignment wrapText="1"/>
    </xf>
    <xf numFmtId="0" fontId="37" fillId="0" borderId="0" xfId="0" applyFont="1" applyAlignment="1">
      <alignment/>
    </xf>
    <xf numFmtId="0" fontId="35" fillId="0" borderId="25" xfId="0" applyFont="1" applyBorder="1" applyAlignment="1">
      <alignment/>
    </xf>
    <xf numFmtId="0" fontId="35" fillId="0" borderId="26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6" xfId="0" applyFont="1" applyBorder="1" applyAlignment="1">
      <alignment wrapText="1"/>
    </xf>
    <xf numFmtId="0" fontId="38" fillId="0" borderId="0" xfId="0" applyFont="1" applyAlignment="1">
      <alignment/>
    </xf>
    <xf numFmtId="0" fontId="35" fillId="0" borderId="0" xfId="0" applyFont="1" applyBorder="1" applyAlignment="1">
      <alignment/>
    </xf>
    <xf numFmtId="3" fontId="35" fillId="0" borderId="17" xfId="0" applyNumberFormat="1" applyFont="1" applyBorder="1" applyAlignment="1">
      <alignment wrapText="1"/>
    </xf>
    <xf numFmtId="0" fontId="35" fillId="0" borderId="0" xfId="0" applyFont="1" applyAlignment="1">
      <alignment/>
    </xf>
    <xf numFmtId="0" fontId="35" fillId="0" borderId="19" xfId="0" applyFont="1" applyBorder="1" applyAlignment="1">
      <alignment wrapText="1"/>
    </xf>
    <xf numFmtId="3" fontId="21" fillId="0" borderId="17" xfId="0" applyNumberFormat="1" applyFont="1" applyBorder="1" applyAlignment="1">
      <alignment/>
    </xf>
    <xf numFmtId="3" fontId="35" fillId="0" borderId="17" xfId="0" applyNumberFormat="1" applyFont="1" applyBorder="1" applyAlignment="1">
      <alignment/>
    </xf>
    <xf numFmtId="3" fontId="35" fillId="0" borderId="20" xfId="0" applyNumberFormat="1" applyFont="1" applyBorder="1" applyAlignment="1">
      <alignment/>
    </xf>
    <xf numFmtId="0" fontId="20" fillId="0" borderId="0" xfId="105" applyFont="1">
      <alignment/>
      <protection/>
    </xf>
    <xf numFmtId="0" fontId="41" fillId="0" borderId="0" xfId="105" applyFont="1">
      <alignment/>
      <protection/>
    </xf>
    <xf numFmtId="0" fontId="22" fillId="0" borderId="0" xfId="105" applyFont="1">
      <alignment/>
      <protection/>
    </xf>
    <xf numFmtId="0" fontId="41" fillId="0" borderId="27" xfId="105" applyFont="1" applyBorder="1" applyAlignment="1">
      <alignment wrapText="1"/>
      <protection/>
    </xf>
    <xf numFmtId="0" fontId="22" fillId="0" borderId="0" xfId="105" applyFont="1" applyBorder="1">
      <alignment/>
      <protection/>
    </xf>
    <xf numFmtId="0" fontId="41" fillId="0" borderId="0" xfId="110" applyFont="1">
      <alignment/>
      <protection/>
    </xf>
    <xf numFmtId="0" fontId="41" fillId="0" borderId="0" xfId="105" applyFont="1" applyBorder="1">
      <alignment/>
      <protection/>
    </xf>
    <xf numFmtId="3" fontId="40" fillId="0" borderId="0" xfId="105" applyNumberFormat="1" applyFont="1" applyBorder="1">
      <alignment/>
      <protection/>
    </xf>
    <xf numFmtId="3" fontId="44" fillId="0" borderId="0" xfId="105" applyNumberFormat="1" applyFont="1" applyAlignment="1">
      <alignment/>
      <protection/>
    </xf>
    <xf numFmtId="3" fontId="44" fillId="0" borderId="0" xfId="105" applyNumberFormat="1" applyFont="1">
      <alignment/>
      <protection/>
    </xf>
    <xf numFmtId="0" fontId="30" fillId="0" borderId="0" xfId="100" applyFont="1" applyAlignment="1">
      <alignment horizontal="center"/>
      <protection/>
    </xf>
    <xf numFmtId="0" fontId="32" fillId="0" borderId="0" xfId="100" applyFont="1" applyAlignment="1">
      <alignment horizontal="center"/>
      <protection/>
    </xf>
    <xf numFmtId="0" fontId="28" fillId="0" borderId="0" xfId="100" applyFont="1" applyAlignment="1">
      <alignment/>
      <protection/>
    </xf>
    <xf numFmtId="0" fontId="28" fillId="0" borderId="0" xfId="100" applyFont="1">
      <alignment/>
      <protection/>
    </xf>
    <xf numFmtId="3" fontId="22" fillId="0" borderId="0" xfId="0" applyNumberFormat="1" applyFont="1" applyAlignment="1">
      <alignment/>
    </xf>
    <xf numFmtId="0" fontId="28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8" fillId="0" borderId="28" xfId="0" applyFont="1" applyBorder="1" applyAlignment="1">
      <alignment horizontal="justify" vertical="top" wrapText="1"/>
    </xf>
    <xf numFmtId="0" fontId="28" fillId="0" borderId="16" xfId="0" applyFont="1" applyBorder="1" applyAlignment="1">
      <alignment horizontal="justify" vertical="top" wrapText="1"/>
    </xf>
    <xf numFmtId="0" fontId="49" fillId="0" borderId="0" xfId="0" applyFont="1" applyAlignment="1">
      <alignment horizontal="justify"/>
    </xf>
    <xf numFmtId="165" fontId="28" fillId="0" borderId="0" xfId="0" applyNumberFormat="1" applyFont="1" applyAlignment="1">
      <alignment/>
    </xf>
    <xf numFmtId="0" fontId="31" fillId="0" borderId="0" xfId="0" applyFont="1" applyAlignment="1">
      <alignment horizontal="justify"/>
    </xf>
    <xf numFmtId="0" fontId="30" fillId="0" borderId="0" xfId="0" applyFont="1" applyAlignment="1">
      <alignment/>
    </xf>
    <xf numFmtId="3" fontId="26" fillId="0" borderId="0" xfId="101" applyNumberFormat="1" applyFont="1" applyBorder="1" applyAlignment="1">
      <alignment/>
      <protection/>
    </xf>
    <xf numFmtId="3" fontId="26" fillId="0" borderId="0" xfId="101" applyNumberFormat="1" applyFont="1" applyBorder="1">
      <alignment/>
      <protection/>
    </xf>
    <xf numFmtId="0" fontId="26" fillId="0" borderId="0" xfId="101" applyFont="1" applyBorder="1">
      <alignment/>
      <protection/>
    </xf>
    <xf numFmtId="0" fontId="30" fillId="0" borderId="19" xfId="101" applyFont="1" applyBorder="1" applyAlignment="1">
      <alignment wrapText="1"/>
      <protection/>
    </xf>
    <xf numFmtId="0" fontId="28" fillId="0" borderId="0" xfId="99" applyFont="1" applyFill="1">
      <alignment/>
      <protection/>
    </xf>
    <xf numFmtId="0" fontId="50" fillId="0" borderId="0" xfId="99" applyFont="1" applyFill="1" applyAlignment="1">
      <alignment horizontal="center"/>
      <protection/>
    </xf>
    <xf numFmtId="0" fontId="28" fillId="0" borderId="0" xfId="99" applyFont="1" applyFill="1" applyAlignment="1">
      <alignment horizontal="center"/>
      <protection/>
    </xf>
    <xf numFmtId="3" fontId="28" fillId="0" borderId="0" xfId="99" applyNumberFormat="1" applyFont="1" applyFill="1">
      <alignment/>
      <protection/>
    </xf>
    <xf numFmtId="0" fontId="28" fillId="0" borderId="0" xfId="99" applyFont="1" applyFill="1" applyAlignment="1">
      <alignment horizontal="right"/>
      <protection/>
    </xf>
    <xf numFmtId="0" fontId="47" fillId="0" borderId="0" xfId="99" applyFont="1" applyFill="1" applyBorder="1" applyAlignment="1">
      <alignment horizontal="center"/>
      <protection/>
    </xf>
    <xf numFmtId="0" fontId="51" fillId="0" borderId="0" xfId="99" applyFont="1" applyFill="1" applyBorder="1" applyAlignment="1">
      <alignment horizontal="center"/>
      <protection/>
    </xf>
    <xf numFmtId="3" fontId="30" fillId="0" borderId="0" xfId="99" applyNumberFormat="1" applyFont="1" applyFill="1" applyAlignment="1">
      <alignment horizontal="right"/>
      <protection/>
    </xf>
    <xf numFmtId="0" fontId="50" fillId="0" borderId="0" xfId="99" applyFont="1" applyFill="1">
      <alignment/>
      <protection/>
    </xf>
    <xf numFmtId="3" fontId="30" fillId="0" borderId="29" xfId="99" applyNumberFormat="1" applyFont="1" applyFill="1" applyBorder="1">
      <alignment/>
      <protection/>
    </xf>
    <xf numFmtId="3" fontId="28" fillId="0" borderId="29" xfId="99" applyNumberFormat="1" applyFont="1" applyFill="1" applyBorder="1">
      <alignment/>
      <protection/>
    </xf>
    <xf numFmtId="0" fontId="50" fillId="0" borderId="0" xfId="99" applyFont="1" applyFill="1" applyBorder="1">
      <alignment/>
      <protection/>
    </xf>
    <xf numFmtId="3" fontId="28" fillId="0" borderId="30" xfId="99" applyNumberFormat="1" applyFont="1" applyFill="1" applyBorder="1">
      <alignment/>
      <protection/>
    </xf>
    <xf numFmtId="3" fontId="28" fillId="0" borderId="30" xfId="99" applyNumberFormat="1" applyFont="1" applyFill="1" applyBorder="1" applyAlignment="1">
      <alignment horizontal="right"/>
      <protection/>
    </xf>
    <xf numFmtId="0" fontId="28" fillId="0" borderId="0" xfId="99" applyFont="1" applyFill="1" applyBorder="1">
      <alignment/>
      <protection/>
    </xf>
    <xf numFmtId="3" fontId="30" fillId="0" borderId="30" xfId="99" applyNumberFormat="1" applyFont="1" applyFill="1" applyBorder="1">
      <alignment/>
      <protection/>
    </xf>
    <xf numFmtId="0" fontId="28" fillId="0" borderId="30" xfId="99" applyFont="1" applyFill="1" applyBorder="1" applyAlignment="1">
      <alignment horizontal="right"/>
      <protection/>
    </xf>
    <xf numFmtId="3" fontId="28" fillId="0" borderId="0" xfId="99" applyNumberFormat="1" applyFont="1" applyFill="1" applyAlignment="1">
      <alignment horizontal="right"/>
      <protection/>
    </xf>
    <xf numFmtId="0" fontId="45" fillId="0" borderId="0" xfId="103" applyFont="1" applyFill="1" applyBorder="1" applyAlignment="1">
      <alignment horizontal="center" vertical="center"/>
      <protection/>
    </xf>
    <xf numFmtId="0" fontId="28" fillId="0" borderId="0" xfId="103" applyFont="1" applyFill="1">
      <alignment/>
      <protection/>
    </xf>
    <xf numFmtId="3" fontId="45" fillId="0" borderId="0" xfId="103" applyNumberFormat="1" applyFont="1" applyFill="1" applyBorder="1" applyAlignment="1">
      <alignment horizontal="center" vertical="center"/>
      <protection/>
    </xf>
    <xf numFmtId="0" fontId="28" fillId="0" borderId="0" xfId="103" applyFont="1" applyFill="1" applyBorder="1">
      <alignment/>
      <protection/>
    </xf>
    <xf numFmtId="0" fontId="52" fillId="0" borderId="0" xfId="106" applyFont="1" applyFill="1" applyBorder="1" applyAlignment="1">
      <alignment horizontal="center" vertical="center"/>
      <protection/>
    </xf>
    <xf numFmtId="3" fontId="28" fillId="0" borderId="0" xfId="103" applyNumberFormat="1" applyFont="1" applyFill="1">
      <alignment/>
      <protection/>
    </xf>
    <xf numFmtId="0" fontId="20" fillId="0" borderId="0" xfId="0" applyFont="1" applyAlignment="1">
      <alignment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0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2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3" fontId="20" fillId="0" borderId="18" xfId="0" applyNumberFormat="1" applyFont="1" applyBorder="1" applyAlignment="1">
      <alignment/>
    </xf>
    <xf numFmtId="3" fontId="22" fillId="0" borderId="18" xfId="0" applyNumberFormat="1" applyFont="1" applyBorder="1" applyAlignment="1">
      <alignment/>
    </xf>
    <xf numFmtId="0" fontId="22" fillId="0" borderId="17" xfId="0" applyFont="1" applyBorder="1" applyAlignment="1">
      <alignment/>
    </xf>
    <xf numFmtId="3" fontId="22" fillId="0" borderId="18" xfId="0" applyNumberFormat="1" applyFont="1" applyBorder="1" applyAlignment="1">
      <alignment/>
    </xf>
    <xf numFmtId="0" fontId="21" fillId="0" borderId="17" xfId="0" applyFont="1" applyBorder="1" applyAlignment="1">
      <alignment/>
    </xf>
    <xf numFmtId="0" fontId="40" fillId="0" borderId="16" xfId="0" applyFont="1" applyBorder="1" applyAlignment="1">
      <alignment horizontal="left"/>
    </xf>
    <xf numFmtId="0" fontId="54" fillId="0" borderId="17" xfId="0" applyFont="1" applyBorder="1" applyAlignment="1">
      <alignment/>
    </xf>
    <xf numFmtId="3" fontId="20" fillId="0" borderId="17" xfId="0" applyNumberFormat="1" applyFont="1" applyBorder="1" applyAlignment="1">
      <alignment/>
    </xf>
    <xf numFmtId="0" fontId="20" fillId="0" borderId="19" xfId="0" applyFont="1" applyBorder="1" applyAlignment="1">
      <alignment/>
    </xf>
    <xf numFmtId="3" fontId="20" fillId="0" borderId="20" xfId="0" applyNumberFormat="1" applyFont="1" applyBorder="1" applyAlignment="1">
      <alignment/>
    </xf>
    <xf numFmtId="3" fontId="20" fillId="0" borderId="19" xfId="0" applyNumberFormat="1" applyFont="1" applyBorder="1" applyAlignment="1">
      <alignment/>
    </xf>
    <xf numFmtId="0" fontId="22" fillId="0" borderId="2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Alignment="1">
      <alignment/>
    </xf>
    <xf numFmtId="0" fontId="41" fillId="0" borderId="0" xfId="105" applyFont="1" applyAlignment="1">
      <alignment wrapText="1"/>
      <protection/>
    </xf>
    <xf numFmtId="0" fontId="41" fillId="0" borderId="0" xfId="110" applyFont="1" applyAlignment="1">
      <alignment wrapText="1"/>
      <protection/>
    </xf>
    <xf numFmtId="0" fontId="40" fillId="0" borderId="0" xfId="105" applyFont="1" applyAlignment="1">
      <alignment horizontal="center" wrapText="1"/>
      <protection/>
    </xf>
    <xf numFmtId="0" fontId="40" fillId="0" borderId="0" xfId="105" applyFont="1" applyBorder="1" applyAlignment="1">
      <alignment wrapText="1"/>
      <protection/>
    </xf>
    <xf numFmtId="0" fontId="44" fillId="0" borderId="0" xfId="105" applyFont="1" applyAlignment="1">
      <alignment wrapText="1"/>
      <protection/>
    </xf>
    <xf numFmtId="0" fontId="48" fillId="0" borderId="0" xfId="109" applyFont="1">
      <alignment/>
      <protection/>
    </xf>
    <xf numFmtId="0" fontId="47" fillId="0" borderId="13" xfId="109" applyFont="1" applyBorder="1" applyAlignment="1">
      <alignment horizontal="center" wrapText="1"/>
      <protection/>
    </xf>
    <xf numFmtId="0" fontId="58" fillId="0" borderId="16" xfId="109" applyFont="1" applyBorder="1" applyAlignment="1">
      <alignment wrapText="1"/>
      <protection/>
    </xf>
    <xf numFmtId="0" fontId="58" fillId="0" borderId="0" xfId="109" applyFont="1">
      <alignment/>
      <protection/>
    </xf>
    <xf numFmtId="0" fontId="47" fillId="0" borderId="16" xfId="109" applyFont="1" applyBorder="1" applyAlignment="1">
      <alignment wrapText="1"/>
      <protection/>
    </xf>
    <xf numFmtId="3" fontId="47" fillId="0" borderId="18" xfId="109" applyNumberFormat="1" applyFont="1" applyBorder="1">
      <alignment/>
      <protection/>
    </xf>
    <xf numFmtId="0" fontId="47" fillId="0" borderId="0" xfId="109" applyFont="1">
      <alignment/>
      <protection/>
    </xf>
    <xf numFmtId="0" fontId="48" fillId="0" borderId="16" xfId="109" applyFont="1" applyBorder="1" applyAlignment="1">
      <alignment wrapText="1"/>
      <protection/>
    </xf>
    <xf numFmtId="0" fontId="47" fillId="0" borderId="19" xfId="109" applyFont="1" applyBorder="1" applyAlignment="1">
      <alignment wrapText="1"/>
      <protection/>
    </xf>
    <xf numFmtId="3" fontId="47" fillId="0" borderId="21" xfId="109" applyNumberFormat="1" applyFont="1" applyBorder="1">
      <alignment/>
      <protection/>
    </xf>
    <xf numFmtId="0" fontId="48" fillId="0" borderId="0" xfId="109" applyFont="1" applyAlignment="1">
      <alignment wrapText="1"/>
      <protection/>
    </xf>
    <xf numFmtId="3" fontId="48" fillId="0" borderId="0" xfId="109" applyNumberFormat="1" applyFont="1">
      <alignment/>
      <protection/>
    </xf>
    <xf numFmtId="0" fontId="22" fillId="0" borderId="16" xfId="0" applyFont="1" applyBorder="1" applyAlignment="1">
      <alignment/>
    </xf>
    <xf numFmtId="0" fontId="25" fillId="0" borderId="0" xfId="104">
      <alignment/>
      <protection/>
    </xf>
    <xf numFmtId="3" fontId="30" fillId="0" borderId="30" xfId="99" applyNumberFormat="1" applyFont="1" applyFill="1" applyBorder="1" applyAlignment="1">
      <alignment/>
      <protection/>
    </xf>
    <xf numFmtId="3" fontId="20" fillId="0" borderId="31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/>
    </xf>
    <xf numFmtId="0" fontId="54" fillId="0" borderId="17" xfId="0" applyFont="1" applyBorder="1" applyAlignment="1">
      <alignment/>
    </xf>
    <xf numFmtId="49" fontId="20" fillId="0" borderId="16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3" fontId="20" fillId="0" borderId="15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49" fontId="22" fillId="0" borderId="17" xfId="0" applyNumberFormat="1" applyFont="1" applyBorder="1" applyAlignment="1">
      <alignment horizontal="left" wrapText="1"/>
    </xf>
    <xf numFmtId="3" fontId="22" fillId="0" borderId="18" xfId="0" applyNumberFormat="1" applyFont="1" applyBorder="1" applyAlignment="1">
      <alignment horizontal="right" wrapText="1"/>
    </xf>
    <xf numFmtId="3" fontId="20" fillId="0" borderId="18" xfId="0" applyNumberFormat="1" applyFont="1" applyBorder="1" applyAlignment="1">
      <alignment horizontal="right" wrapText="1"/>
    </xf>
    <xf numFmtId="3" fontId="20" fillId="0" borderId="21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46" fillId="0" borderId="17" xfId="0" applyFont="1" applyBorder="1" applyAlignment="1">
      <alignment horizontal="left" wrapText="1"/>
    </xf>
    <xf numFmtId="0" fontId="22" fillId="0" borderId="16" xfId="0" applyFont="1" applyBorder="1" applyAlignment="1">
      <alignment horizontal="left" wrapText="1"/>
    </xf>
    <xf numFmtId="0" fontId="30" fillId="0" borderId="30" xfId="99" applyFont="1" applyFill="1" applyBorder="1" applyAlignment="1">
      <alignment horizontal="left"/>
      <protection/>
    </xf>
    <xf numFmtId="0" fontId="29" fillId="0" borderId="0" xfId="101" applyFont="1" applyBorder="1" applyAlignment="1">
      <alignment wrapText="1"/>
      <protection/>
    </xf>
    <xf numFmtId="3" fontId="30" fillId="0" borderId="0" xfId="101" applyNumberFormat="1" applyFont="1" applyBorder="1">
      <alignment/>
      <protection/>
    </xf>
    <xf numFmtId="49" fontId="28" fillId="0" borderId="30" xfId="99" applyNumberFormat="1" applyFont="1" applyFill="1" applyBorder="1" applyAlignment="1">
      <alignment horizontal="center"/>
      <protection/>
    </xf>
    <xf numFmtId="0" fontId="28" fillId="0" borderId="30" xfId="99" applyFont="1" applyFill="1" applyBorder="1" applyAlignment="1">
      <alignment/>
      <protection/>
    </xf>
    <xf numFmtId="0" fontId="50" fillId="0" borderId="30" xfId="99" applyFont="1" applyFill="1" applyBorder="1" applyAlignment="1">
      <alignment horizontal="left"/>
      <protection/>
    </xf>
    <xf numFmtId="0" fontId="45" fillId="0" borderId="30" xfId="99" applyFont="1" applyFill="1" applyBorder="1" applyAlignment="1">
      <alignment horizontal="left"/>
      <protection/>
    </xf>
    <xf numFmtId="0" fontId="50" fillId="0" borderId="29" xfId="99" applyFont="1" applyFill="1" applyBorder="1" applyAlignment="1">
      <alignment horizontal="left"/>
      <protection/>
    </xf>
    <xf numFmtId="0" fontId="48" fillId="0" borderId="0" xfId="109" applyFont="1" applyBorder="1" applyAlignment="1">
      <alignment wrapText="1"/>
      <protection/>
    </xf>
    <xf numFmtId="3" fontId="48" fillId="0" borderId="0" xfId="109" applyNumberFormat="1" applyFont="1" applyBorder="1">
      <alignment/>
      <protection/>
    </xf>
    <xf numFmtId="0" fontId="51" fillId="0" borderId="16" xfId="109" applyFont="1" applyBorder="1" applyAlignment="1">
      <alignment wrapText="1"/>
      <protection/>
    </xf>
    <xf numFmtId="3" fontId="51" fillId="0" borderId="18" xfId="109" applyNumberFormat="1" applyFont="1" applyBorder="1">
      <alignment/>
      <protection/>
    </xf>
    <xf numFmtId="0" fontId="51" fillId="0" borderId="0" xfId="109" applyFont="1">
      <alignment/>
      <protection/>
    </xf>
    <xf numFmtId="0" fontId="48" fillId="0" borderId="0" xfId="108" applyFont="1">
      <alignment/>
      <protection/>
    </xf>
    <xf numFmtId="0" fontId="48" fillId="0" borderId="0" xfId="108" applyFont="1" applyAlignment="1">
      <alignment wrapText="1"/>
      <protection/>
    </xf>
    <xf numFmtId="3" fontId="48" fillId="0" borderId="17" xfId="108" applyNumberFormat="1" applyFont="1" applyBorder="1" applyAlignment="1">
      <alignment vertical="center"/>
      <protection/>
    </xf>
    <xf numFmtId="3" fontId="51" fillId="0" borderId="17" xfId="108" applyNumberFormat="1" applyFont="1" applyBorder="1" applyAlignment="1">
      <alignment vertical="center"/>
      <protection/>
    </xf>
    <xf numFmtId="0" fontId="51" fillId="0" borderId="0" xfId="108" applyFont="1">
      <alignment/>
      <protection/>
    </xf>
    <xf numFmtId="3" fontId="47" fillId="0" borderId="20" xfId="108" applyNumberFormat="1" applyFont="1" applyBorder="1" applyAlignment="1">
      <alignment vertical="center"/>
      <protection/>
    </xf>
    <xf numFmtId="3" fontId="47" fillId="0" borderId="21" xfId="108" applyNumberFormat="1" applyFont="1" applyBorder="1" applyAlignment="1">
      <alignment vertical="center"/>
      <protection/>
    </xf>
    <xf numFmtId="3" fontId="48" fillId="0" borderId="0" xfId="108" applyNumberFormat="1" applyFont="1">
      <alignment/>
      <protection/>
    </xf>
    <xf numFmtId="0" fontId="35" fillId="0" borderId="0" xfId="0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21" fillId="0" borderId="17" xfId="0" applyFont="1" applyBorder="1" applyAlignment="1">
      <alignment/>
    </xf>
    <xf numFmtId="49" fontId="25" fillId="0" borderId="0" xfId="101" applyNumberFormat="1">
      <alignment/>
      <protection/>
    </xf>
    <xf numFmtId="49" fontId="27" fillId="0" borderId="0" xfId="101" applyNumberFormat="1" applyFont="1">
      <alignment/>
      <protection/>
    </xf>
    <xf numFmtId="49" fontId="25" fillId="0" borderId="0" xfId="101" applyNumberFormat="1" applyFont="1">
      <alignment/>
      <protection/>
    </xf>
    <xf numFmtId="49" fontId="33" fillId="0" borderId="0" xfId="101" applyNumberFormat="1" applyFont="1">
      <alignment/>
      <protection/>
    </xf>
    <xf numFmtId="49" fontId="26" fillId="0" borderId="0" xfId="101" applyNumberFormat="1" applyFont="1">
      <alignment/>
      <protection/>
    </xf>
    <xf numFmtId="49" fontId="27" fillId="0" borderId="0" xfId="101" applyNumberFormat="1" applyFont="1">
      <alignment/>
      <protection/>
    </xf>
    <xf numFmtId="49" fontId="25" fillId="0" borderId="0" xfId="101" applyNumberFormat="1" applyFont="1">
      <alignment/>
      <protection/>
    </xf>
    <xf numFmtId="0" fontId="46" fillId="0" borderId="0" xfId="0" applyFont="1" applyAlignment="1">
      <alignment/>
    </xf>
    <xf numFmtId="0" fontId="28" fillId="0" borderId="0" xfId="0" applyFont="1" applyAlignment="1">
      <alignment/>
    </xf>
    <xf numFmtId="3" fontId="32" fillId="0" borderId="17" xfId="0" applyNumberFormat="1" applyFont="1" applyBorder="1" applyAlignment="1">
      <alignment/>
    </xf>
    <xf numFmtId="0" fontId="31" fillId="0" borderId="0" xfId="0" applyFont="1" applyAlignment="1">
      <alignment/>
    </xf>
    <xf numFmtId="3" fontId="32" fillId="0" borderId="20" xfId="0" applyNumberFormat="1" applyFont="1" applyBorder="1" applyAlignment="1">
      <alignment/>
    </xf>
    <xf numFmtId="0" fontId="32" fillId="0" borderId="0" xfId="0" applyFont="1" applyAlignment="1">
      <alignment/>
    </xf>
    <xf numFmtId="49" fontId="26" fillId="0" borderId="0" xfId="101" applyNumberFormat="1" applyFont="1">
      <alignment/>
      <protection/>
    </xf>
    <xf numFmtId="49" fontId="26" fillId="0" borderId="0" xfId="101" applyNumberFormat="1" applyFont="1" applyBorder="1">
      <alignment/>
      <protection/>
    </xf>
    <xf numFmtId="0" fontId="30" fillId="0" borderId="0" xfId="101" applyFont="1" applyBorder="1" applyAlignment="1">
      <alignment wrapText="1"/>
      <protection/>
    </xf>
    <xf numFmtId="3" fontId="30" fillId="0" borderId="0" xfId="101" applyNumberFormat="1" applyFont="1" applyBorder="1">
      <alignment/>
      <protection/>
    </xf>
    <xf numFmtId="0" fontId="25" fillId="0" borderId="0" xfId="101" applyAlignment="1">
      <alignment horizontal="left" wrapText="1"/>
      <protection/>
    </xf>
    <xf numFmtId="3" fontId="22" fillId="0" borderId="32" xfId="0" applyNumberFormat="1" applyFont="1" applyBorder="1" applyAlignment="1">
      <alignment/>
    </xf>
    <xf numFmtId="0" fontId="22" fillId="0" borderId="32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33" xfId="0" applyFont="1" applyBorder="1" applyAlignment="1">
      <alignment/>
    </xf>
    <xf numFmtId="0" fontId="22" fillId="0" borderId="32" xfId="0" applyFont="1" applyBorder="1" applyAlignment="1">
      <alignment wrapText="1"/>
    </xf>
    <xf numFmtId="0" fontId="47" fillId="0" borderId="0" xfId="108" applyFont="1">
      <alignment/>
      <protection/>
    </xf>
    <xf numFmtId="3" fontId="47" fillId="0" borderId="0" xfId="108" applyNumberFormat="1" applyFont="1">
      <alignment/>
      <protection/>
    </xf>
    <xf numFmtId="3" fontId="28" fillId="0" borderId="0" xfId="99" applyNumberFormat="1" applyFont="1" applyFill="1" applyAlignment="1">
      <alignment horizontal="center"/>
      <protection/>
    </xf>
    <xf numFmtId="0" fontId="32" fillId="0" borderId="17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/>
    </xf>
    <xf numFmtId="3" fontId="32" fillId="0" borderId="17" xfId="0" applyNumberFormat="1" applyFont="1" applyBorder="1" applyAlignment="1">
      <alignment horizontal="right" vertical="center" wrapText="1"/>
    </xf>
    <xf numFmtId="3" fontId="31" fillId="0" borderId="17" xfId="0" applyNumberFormat="1" applyFont="1" applyBorder="1" applyAlignment="1">
      <alignment horizontal="right" vertical="center" wrapText="1"/>
    </xf>
    <xf numFmtId="0" fontId="31" fillId="0" borderId="16" xfId="0" applyFont="1" applyBorder="1" applyAlignment="1">
      <alignment/>
    </xf>
    <xf numFmtId="3" fontId="57" fillId="0" borderId="17" xfId="0" applyNumberFormat="1" applyFont="1" applyBorder="1" applyAlignment="1">
      <alignment horizontal="right" vertical="center" wrapText="1"/>
    </xf>
    <xf numFmtId="0" fontId="57" fillId="0" borderId="0" xfId="0" applyFont="1" applyAlignment="1">
      <alignment/>
    </xf>
    <xf numFmtId="0" fontId="32" fillId="0" borderId="16" xfId="0" applyFont="1" applyBorder="1" applyAlignment="1">
      <alignment wrapText="1"/>
    </xf>
    <xf numFmtId="0" fontId="32" fillId="0" borderId="16" xfId="0" applyFont="1" applyBorder="1" applyAlignment="1">
      <alignment/>
    </xf>
    <xf numFmtId="3" fontId="56" fillId="0" borderId="17" xfId="0" applyNumberFormat="1" applyFont="1" applyBorder="1" applyAlignment="1">
      <alignment horizontal="right" vertical="center" wrapText="1"/>
    </xf>
    <xf numFmtId="0" fontId="56" fillId="0" borderId="0" xfId="0" applyFont="1" applyAlignment="1">
      <alignment/>
    </xf>
    <xf numFmtId="3" fontId="31" fillId="0" borderId="17" xfId="0" applyNumberFormat="1" applyFont="1" applyBorder="1" applyAlignment="1">
      <alignment/>
    </xf>
    <xf numFmtId="3" fontId="56" fillId="0" borderId="17" xfId="0" applyNumberFormat="1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wrapText="1"/>
    </xf>
    <xf numFmtId="0" fontId="31" fillId="0" borderId="16" xfId="0" applyFont="1" applyBorder="1" applyAlignment="1">
      <alignment shrinkToFit="1"/>
    </xf>
    <xf numFmtId="3" fontId="31" fillId="0" borderId="16" xfId="0" applyNumberFormat="1" applyFont="1" applyBorder="1" applyAlignment="1">
      <alignment shrinkToFit="1"/>
    </xf>
    <xf numFmtId="3" fontId="32" fillId="0" borderId="16" xfId="0" applyNumberFormat="1" applyFont="1" applyBorder="1" applyAlignment="1">
      <alignment shrinkToFit="1"/>
    </xf>
    <xf numFmtId="3" fontId="32" fillId="0" borderId="16" xfId="0" applyNumberFormat="1" applyFont="1" applyBorder="1" applyAlignment="1">
      <alignment wrapText="1"/>
    </xf>
    <xf numFmtId="3" fontId="31" fillId="0" borderId="16" xfId="0" applyNumberFormat="1" applyFont="1" applyBorder="1" applyAlignment="1">
      <alignment wrapText="1"/>
    </xf>
    <xf numFmtId="3" fontId="32" fillId="0" borderId="16" xfId="0" applyNumberFormat="1" applyFont="1" applyBorder="1" applyAlignment="1">
      <alignment vertical="center" wrapText="1"/>
    </xf>
    <xf numFmtId="3" fontId="32" fillId="0" borderId="19" xfId="0" applyNumberFormat="1" applyFont="1" applyBorder="1" applyAlignment="1">
      <alignment shrinkToFit="1"/>
    </xf>
    <xf numFmtId="0" fontId="28" fillId="0" borderId="16" xfId="101" applyFont="1" applyFill="1" applyBorder="1" applyAlignment="1">
      <alignment wrapText="1"/>
      <protection/>
    </xf>
    <xf numFmtId="3" fontId="41" fillId="0" borderId="0" xfId="105" applyNumberFormat="1" applyFont="1" applyAlignment="1">
      <alignment wrapText="1"/>
      <protection/>
    </xf>
    <xf numFmtId="0" fontId="40" fillId="0" borderId="0" xfId="105" applyFont="1" applyAlignment="1">
      <alignment wrapText="1"/>
      <protection/>
    </xf>
    <xf numFmtId="3" fontId="40" fillId="0" borderId="0" xfId="105" applyNumberFormat="1" applyFont="1">
      <alignment/>
      <protection/>
    </xf>
    <xf numFmtId="0" fontId="47" fillId="0" borderId="0" xfId="108" applyFont="1" applyBorder="1" applyAlignment="1">
      <alignment vertical="center"/>
      <protection/>
    </xf>
    <xf numFmtId="3" fontId="47" fillId="0" borderId="0" xfId="108" applyNumberFormat="1" applyFont="1" applyBorder="1" applyAlignment="1">
      <alignment vertical="center"/>
      <protection/>
    </xf>
    <xf numFmtId="0" fontId="43" fillId="0" borderId="0" xfId="108" applyFont="1">
      <alignment/>
      <protection/>
    </xf>
    <xf numFmtId="3" fontId="47" fillId="0" borderId="17" xfId="108" applyNumberFormat="1" applyFont="1" applyBorder="1" applyAlignment="1">
      <alignment vertical="center"/>
      <protection/>
    </xf>
    <xf numFmtId="3" fontId="47" fillId="0" borderId="18" xfId="108" applyNumberFormat="1" applyFont="1" applyBorder="1" applyAlignment="1">
      <alignment vertical="center"/>
      <protection/>
    </xf>
    <xf numFmtId="3" fontId="51" fillId="0" borderId="18" xfId="108" applyNumberFormat="1" applyFont="1" applyBorder="1" applyAlignment="1">
      <alignment vertical="center"/>
      <protection/>
    </xf>
    <xf numFmtId="3" fontId="51" fillId="0" borderId="17" xfId="109" applyNumberFormat="1" applyFont="1" applyBorder="1">
      <alignment/>
      <protection/>
    </xf>
    <xf numFmtId="3" fontId="48" fillId="0" borderId="17" xfId="109" applyNumberFormat="1" applyFont="1" applyBorder="1">
      <alignment/>
      <protection/>
    </xf>
    <xf numFmtId="3" fontId="47" fillId="0" borderId="23" xfId="108" applyNumberFormat="1" applyFont="1" applyBorder="1" applyAlignment="1">
      <alignment vertical="center"/>
      <protection/>
    </xf>
    <xf numFmtId="3" fontId="47" fillId="0" borderId="34" xfId="108" applyNumberFormat="1" applyFont="1" applyBorder="1" applyAlignment="1">
      <alignment vertical="center"/>
      <protection/>
    </xf>
    <xf numFmtId="0" fontId="47" fillId="0" borderId="0" xfId="108" applyFont="1" applyAlignment="1">
      <alignment horizontal="center"/>
      <protection/>
    </xf>
    <xf numFmtId="0" fontId="28" fillId="0" borderId="0" xfId="102" applyFont="1">
      <alignment/>
      <protection/>
    </xf>
    <xf numFmtId="0" fontId="29" fillId="0" borderId="0" xfId="102" applyFont="1">
      <alignment/>
      <protection/>
    </xf>
    <xf numFmtId="0" fontId="28" fillId="0" borderId="16" xfId="102" applyFont="1" applyBorder="1">
      <alignment/>
      <protection/>
    </xf>
    <xf numFmtId="3" fontId="28" fillId="0" borderId="18" xfId="102" applyNumberFormat="1" applyFont="1" applyBorder="1">
      <alignment/>
      <protection/>
    </xf>
    <xf numFmtId="0" fontId="28" fillId="0" borderId="16" xfId="102" applyFont="1" applyBorder="1" applyAlignment="1">
      <alignment horizontal="left" vertical="center" wrapText="1"/>
      <protection/>
    </xf>
    <xf numFmtId="3" fontId="28" fillId="0" borderId="18" xfId="102" applyNumberFormat="1" applyFont="1" applyBorder="1" applyAlignment="1">
      <alignment horizontal="right" vertical="center"/>
      <protection/>
    </xf>
    <xf numFmtId="0" fontId="25" fillId="0" borderId="0" xfId="102" applyFont="1">
      <alignment/>
      <protection/>
    </xf>
    <xf numFmtId="0" fontId="19" fillId="0" borderId="32" xfId="0" applyFont="1" applyBorder="1" applyAlignment="1">
      <alignment/>
    </xf>
    <xf numFmtId="0" fontId="28" fillId="0" borderId="32" xfId="0" applyFont="1" applyBorder="1" applyAlignment="1">
      <alignment/>
    </xf>
    <xf numFmtId="0" fontId="20" fillId="0" borderId="16" xfId="0" applyFont="1" applyBorder="1" applyAlignment="1">
      <alignment/>
    </xf>
    <xf numFmtId="0" fontId="38" fillId="0" borderId="32" xfId="0" applyFont="1" applyBorder="1" applyAlignment="1">
      <alignment wrapText="1"/>
    </xf>
    <xf numFmtId="0" fontId="20" fillId="0" borderId="35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45" fillId="0" borderId="30" xfId="99" applyFont="1" applyFill="1" applyBorder="1" applyAlignment="1">
      <alignment horizontal="left" vertical="center"/>
      <protection/>
    </xf>
    <xf numFmtId="0" fontId="30" fillId="0" borderId="30" xfId="99" applyFont="1" applyFill="1" applyBorder="1" applyAlignment="1">
      <alignment horizontal="left" vertical="center"/>
      <protection/>
    </xf>
    <xf numFmtId="0" fontId="20" fillId="0" borderId="0" xfId="0" applyFont="1" applyAlignment="1">
      <alignment horizontal="center" wrapText="1"/>
    </xf>
    <xf numFmtId="0" fontId="51" fillId="0" borderId="0" xfId="108" applyFont="1" applyAlignment="1">
      <alignment horizontal="center"/>
      <protection/>
    </xf>
    <xf numFmtId="3" fontId="22" fillId="0" borderId="36" xfId="0" applyNumberFormat="1" applyFont="1" applyBorder="1" applyAlignment="1">
      <alignment/>
    </xf>
    <xf numFmtId="0" fontId="22" fillId="0" borderId="37" xfId="0" applyFont="1" applyBorder="1" applyAlignment="1">
      <alignment/>
    </xf>
    <xf numFmtId="3" fontId="22" fillId="0" borderId="36" xfId="0" applyNumberFormat="1" applyFont="1" applyBorder="1" applyAlignment="1">
      <alignment/>
    </xf>
    <xf numFmtId="3" fontId="20" fillId="0" borderId="36" xfId="0" applyNumberFormat="1" applyFont="1" applyBorder="1" applyAlignment="1">
      <alignment/>
    </xf>
    <xf numFmtId="3" fontId="22" fillId="0" borderId="36" xfId="0" applyNumberFormat="1" applyFont="1" applyBorder="1" applyAlignment="1">
      <alignment horizontal="right" wrapText="1"/>
    </xf>
    <xf numFmtId="3" fontId="20" fillId="0" borderId="36" xfId="0" applyNumberFormat="1" applyFont="1" applyBorder="1" applyAlignment="1">
      <alignment horizontal="right" wrapText="1"/>
    </xf>
    <xf numFmtId="3" fontId="20" fillId="0" borderId="38" xfId="0" applyNumberFormat="1" applyFont="1" applyBorder="1" applyAlignment="1">
      <alignment horizontal="center" vertical="center" wrapText="1"/>
    </xf>
    <xf numFmtId="3" fontId="20" fillId="0" borderId="39" xfId="0" applyNumberFormat="1" applyFont="1" applyBorder="1" applyAlignment="1">
      <alignment horizontal="center" vertical="center" wrapText="1"/>
    </xf>
    <xf numFmtId="3" fontId="20" fillId="0" borderId="40" xfId="0" applyNumberFormat="1" applyFont="1" applyBorder="1" applyAlignment="1">
      <alignment/>
    </xf>
    <xf numFmtId="3" fontId="20" fillId="0" borderId="37" xfId="0" applyNumberFormat="1" applyFont="1" applyBorder="1" applyAlignment="1">
      <alignment/>
    </xf>
    <xf numFmtId="3" fontId="22" fillId="0" borderId="37" xfId="0" applyNumberFormat="1" applyFont="1" applyBorder="1" applyAlignment="1">
      <alignment/>
    </xf>
    <xf numFmtId="3" fontId="20" fillId="0" borderId="37" xfId="0" applyNumberFormat="1" applyFont="1" applyBorder="1" applyAlignment="1">
      <alignment/>
    </xf>
    <xf numFmtId="3" fontId="20" fillId="0" borderId="37" xfId="0" applyNumberFormat="1" applyFont="1" applyBorder="1" applyAlignment="1">
      <alignment/>
    </xf>
    <xf numFmtId="3" fontId="54" fillId="0" borderId="37" xfId="0" applyNumberFormat="1" applyFont="1" applyBorder="1" applyAlignment="1">
      <alignment/>
    </xf>
    <xf numFmtId="3" fontId="22" fillId="0" borderId="37" xfId="0" applyNumberFormat="1" applyFont="1" applyBorder="1" applyAlignment="1">
      <alignment/>
    </xf>
    <xf numFmtId="3" fontId="22" fillId="0" borderId="37" xfId="0" applyNumberFormat="1" applyFont="1" applyBorder="1" applyAlignment="1">
      <alignment/>
    </xf>
    <xf numFmtId="3" fontId="20" fillId="0" borderId="39" xfId="0" applyNumberFormat="1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/>
    </xf>
    <xf numFmtId="3" fontId="41" fillId="0" borderId="43" xfId="105" applyNumberFormat="1" applyFont="1" applyBorder="1">
      <alignment/>
      <protection/>
    </xf>
    <xf numFmtId="3" fontId="41" fillId="0" borderId="44" xfId="105" applyNumberFormat="1" applyFont="1" applyBorder="1">
      <alignment/>
      <protection/>
    </xf>
    <xf numFmtId="0" fontId="20" fillId="0" borderId="42" xfId="105" applyFont="1" applyBorder="1">
      <alignment/>
      <protection/>
    </xf>
    <xf numFmtId="0" fontId="22" fillId="0" borderId="42" xfId="105" applyFont="1" applyBorder="1">
      <alignment/>
      <protection/>
    </xf>
    <xf numFmtId="0" fontId="40" fillId="0" borderId="27" xfId="105" applyFont="1" applyBorder="1" applyAlignment="1">
      <alignment wrapText="1"/>
      <protection/>
    </xf>
    <xf numFmtId="0" fontId="22" fillId="0" borderId="45" xfId="105" applyFont="1" applyBorder="1">
      <alignment/>
      <protection/>
    </xf>
    <xf numFmtId="0" fontId="22" fillId="0" borderId="46" xfId="105" applyFont="1" applyBorder="1">
      <alignment/>
      <protection/>
    </xf>
    <xf numFmtId="3" fontId="57" fillId="0" borderId="37" xfId="0" applyNumberFormat="1" applyFont="1" applyBorder="1" applyAlignment="1">
      <alignment horizontal="right" vertical="center" wrapText="1"/>
    </xf>
    <xf numFmtId="3" fontId="31" fillId="0" borderId="37" xfId="0" applyNumberFormat="1" applyFont="1" applyBorder="1" applyAlignment="1">
      <alignment horizontal="right" vertical="center" wrapText="1"/>
    </xf>
    <xf numFmtId="3" fontId="56" fillId="0" borderId="37" xfId="0" applyNumberFormat="1" applyFont="1" applyBorder="1" applyAlignment="1">
      <alignment horizontal="right" vertical="center" wrapText="1"/>
    </xf>
    <xf numFmtId="3" fontId="56" fillId="0" borderId="37" xfId="0" applyNumberFormat="1" applyFont="1" applyBorder="1" applyAlignment="1">
      <alignment/>
    </xf>
    <xf numFmtId="3" fontId="31" fillId="0" borderId="37" xfId="0" applyNumberFormat="1" applyFont="1" applyBorder="1" applyAlignment="1">
      <alignment/>
    </xf>
    <xf numFmtId="3" fontId="32" fillId="0" borderId="37" xfId="0" applyNumberFormat="1" applyFont="1" applyBorder="1" applyAlignment="1">
      <alignment/>
    </xf>
    <xf numFmtId="3" fontId="40" fillId="0" borderId="46" xfId="0" applyNumberFormat="1" applyFont="1" applyBorder="1" applyAlignment="1">
      <alignment horizontal="center" vertical="center" wrapText="1"/>
    </xf>
    <xf numFmtId="0" fontId="40" fillId="0" borderId="46" xfId="105" applyFont="1" applyBorder="1" applyAlignment="1">
      <alignment horizontal="center"/>
      <protection/>
    </xf>
    <xf numFmtId="3" fontId="35" fillId="0" borderId="17" xfId="0" applyNumberFormat="1" applyFont="1" applyBorder="1" applyAlignment="1">
      <alignment horizontal="center" vertical="center" wrapText="1"/>
    </xf>
    <xf numFmtId="3" fontId="35" fillId="0" borderId="18" xfId="0" applyNumberFormat="1" applyFont="1" applyBorder="1" applyAlignment="1">
      <alignment horizontal="center" vertical="center" wrapText="1"/>
    </xf>
    <xf numFmtId="3" fontId="35" fillId="0" borderId="17" xfId="0" applyNumberFormat="1" applyFont="1" applyBorder="1" applyAlignment="1">
      <alignment/>
    </xf>
    <xf numFmtId="3" fontId="20" fillId="0" borderId="17" xfId="0" applyNumberFormat="1" applyFont="1" applyBorder="1" applyAlignment="1">
      <alignment horizontal="center" vertical="center" wrapText="1"/>
    </xf>
    <xf numFmtId="0" fontId="50" fillId="0" borderId="47" xfId="99" applyFont="1" applyFill="1" applyBorder="1">
      <alignment/>
      <protection/>
    </xf>
    <xf numFmtId="0" fontId="50" fillId="0" borderId="48" xfId="99" applyFont="1" applyFill="1" applyBorder="1">
      <alignment/>
      <protection/>
    </xf>
    <xf numFmtId="0" fontId="50" fillId="0" borderId="49" xfId="99" applyFont="1" applyFill="1" applyBorder="1">
      <alignment/>
      <protection/>
    </xf>
    <xf numFmtId="3" fontId="50" fillId="0" borderId="49" xfId="99" applyNumberFormat="1" applyFont="1" applyFill="1" applyBorder="1">
      <alignment/>
      <protection/>
    </xf>
    <xf numFmtId="0" fontId="28" fillId="0" borderId="48" xfId="99" applyFont="1" applyFill="1" applyBorder="1">
      <alignment/>
      <protection/>
    </xf>
    <xf numFmtId="0" fontId="28" fillId="0" borderId="49" xfId="99" applyFont="1" applyFill="1" applyBorder="1">
      <alignment/>
      <protection/>
    </xf>
    <xf numFmtId="49" fontId="28" fillId="0" borderId="17" xfId="99" applyNumberFormat="1" applyFont="1" applyFill="1" applyBorder="1" applyAlignment="1">
      <alignment horizontal="center"/>
      <protection/>
    </xf>
    <xf numFmtId="0" fontId="28" fillId="0" borderId="17" xfId="99" applyFont="1" applyFill="1" applyBorder="1" applyAlignment="1">
      <alignment/>
      <protection/>
    </xf>
    <xf numFmtId="3" fontId="30" fillId="0" borderId="17" xfId="99" applyNumberFormat="1" applyFont="1" applyFill="1" applyBorder="1">
      <alignment/>
      <protection/>
    </xf>
    <xf numFmtId="3" fontId="28" fillId="0" borderId="17" xfId="99" applyNumberFormat="1" applyFont="1" applyFill="1" applyBorder="1" applyAlignment="1">
      <alignment horizontal="right"/>
      <protection/>
    </xf>
    <xf numFmtId="0" fontId="28" fillId="0" borderId="50" xfId="99" applyFont="1" applyFill="1" applyBorder="1">
      <alignment/>
      <protection/>
    </xf>
    <xf numFmtId="0" fontId="45" fillId="0" borderId="17" xfId="99" applyFont="1" applyFill="1" applyBorder="1" applyAlignment="1">
      <alignment horizontal="left"/>
      <protection/>
    </xf>
    <xf numFmtId="3" fontId="30" fillId="0" borderId="17" xfId="99" applyNumberFormat="1" applyFont="1" applyFill="1" applyBorder="1" applyAlignment="1">
      <alignment/>
      <protection/>
    </xf>
    <xf numFmtId="0" fontId="50" fillId="0" borderId="16" xfId="99" applyFont="1" applyFill="1" applyBorder="1">
      <alignment/>
      <protection/>
    </xf>
    <xf numFmtId="0" fontId="50" fillId="0" borderId="18" xfId="99" applyFont="1" applyFill="1" applyBorder="1">
      <alignment/>
      <protection/>
    </xf>
    <xf numFmtId="0" fontId="28" fillId="0" borderId="16" xfId="99" applyFont="1" applyFill="1" applyBorder="1">
      <alignment/>
      <protection/>
    </xf>
    <xf numFmtId="0" fontId="28" fillId="0" borderId="19" xfId="99" applyFont="1" applyFill="1" applyBorder="1">
      <alignment/>
      <protection/>
    </xf>
    <xf numFmtId="0" fontId="30" fillId="0" borderId="20" xfId="99" applyFont="1" applyFill="1" applyBorder="1" applyAlignment="1">
      <alignment horizontal="left"/>
      <protection/>
    </xf>
    <xf numFmtId="3" fontId="55" fillId="0" borderId="17" xfId="0" applyNumberFormat="1" applyFont="1" applyBorder="1" applyAlignment="1">
      <alignment horizontal="left" wrapText="1"/>
    </xf>
    <xf numFmtId="3" fontId="55" fillId="0" borderId="20" xfId="0" applyNumberFormat="1" applyFont="1" applyBorder="1" applyAlignment="1">
      <alignment horizontal="left" wrapText="1"/>
    </xf>
    <xf numFmtId="0" fontId="45" fillId="0" borderId="48" xfId="99" applyFont="1" applyFill="1" applyBorder="1" applyAlignment="1">
      <alignment horizontal="left" vertical="center"/>
      <protection/>
    </xf>
    <xf numFmtId="3" fontId="30" fillId="0" borderId="49" xfId="99" applyNumberFormat="1" applyFont="1" applyFill="1" applyBorder="1">
      <alignment/>
      <protection/>
    </xf>
    <xf numFmtId="0" fontId="30" fillId="0" borderId="48" xfId="99" applyFont="1" applyFill="1" applyBorder="1" applyAlignment="1">
      <alignment horizontal="left" vertical="center"/>
      <protection/>
    </xf>
    <xf numFmtId="3" fontId="30" fillId="0" borderId="49" xfId="99" applyNumberFormat="1" applyFont="1" applyFill="1" applyBorder="1" applyAlignment="1">
      <alignment/>
      <protection/>
    </xf>
    <xf numFmtId="0" fontId="30" fillId="0" borderId="51" xfId="99" applyFont="1" applyFill="1" applyBorder="1" applyAlignment="1">
      <alignment horizontal="left"/>
      <protection/>
    </xf>
    <xf numFmtId="0" fontId="45" fillId="0" borderId="51" xfId="99" applyFont="1" applyFill="1" applyBorder="1" applyAlignment="1">
      <alignment horizontal="left"/>
      <protection/>
    </xf>
    <xf numFmtId="3" fontId="30" fillId="0" borderId="51" xfId="99" applyNumberFormat="1" applyFont="1" applyFill="1" applyBorder="1" applyAlignment="1">
      <alignment/>
      <protection/>
    </xf>
    <xf numFmtId="3" fontId="30" fillId="0" borderId="52" xfId="99" applyNumberFormat="1" applyFont="1" applyFill="1" applyBorder="1" applyAlignment="1">
      <alignment/>
      <protection/>
    </xf>
    <xf numFmtId="0" fontId="45" fillId="0" borderId="17" xfId="99" applyFont="1" applyFill="1" applyBorder="1" applyAlignment="1">
      <alignment horizontal="left"/>
      <protection/>
    </xf>
    <xf numFmtId="3" fontId="30" fillId="0" borderId="17" xfId="99" applyNumberFormat="1" applyFont="1" applyFill="1" applyBorder="1" applyAlignment="1">
      <alignment/>
      <protection/>
    </xf>
    <xf numFmtId="3" fontId="30" fillId="0" borderId="18" xfId="99" applyNumberFormat="1" applyFont="1" applyFill="1" applyBorder="1" applyAlignment="1">
      <alignment/>
      <protection/>
    </xf>
    <xf numFmtId="0" fontId="28" fillId="0" borderId="20" xfId="99" applyFont="1" applyFill="1" applyBorder="1" applyAlignment="1">
      <alignment horizontal="right"/>
      <protection/>
    </xf>
    <xf numFmtId="0" fontId="28" fillId="0" borderId="20" xfId="99" applyFont="1" applyFill="1" applyBorder="1">
      <alignment/>
      <protection/>
    </xf>
    <xf numFmtId="3" fontId="60" fillId="0" borderId="17" xfId="0" applyNumberFormat="1" applyFont="1" applyBorder="1" applyAlignment="1">
      <alignment horizontal="left" wrapText="1"/>
    </xf>
    <xf numFmtId="3" fontId="60" fillId="0" borderId="20" xfId="0" applyNumberFormat="1" applyFont="1" applyBorder="1" applyAlignment="1">
      <alignment horizontal="left" wrapText="1"/>
    </xf>
    <xf numFmtId="3" fontId="55" fillId="0" borderId="17" xfId="0" applyNumberFormat="1" applyFont="1" applyBorder="1" applyAlignment="1">
      <alignment horizontal="left"/>
    </xf>
    <xf numFmtId="0" fontId="53" fillId="0" borderId="17" xfId="103" applyFont="1" applyFill="1" applyBorder="1" applyAlignment="1">
      <alignment horizontal="center" vertical="center" wrapText="1"/>
      <protection/>
    </xf>
    <xf numFmtId="0" fontId="28" fillId="0" borderId="17" xfId="103" applyFont="1" applyFill="1" applyBorder="1" applyAlignment="1">
      <alignment vertical="center" wrapText="1"/>
      <protection/>
    </xf>
    <xf numFmtId="3" fontId="28" fillId="0" borderId="17" xfId="103" applyNumberFormat="1" applyFont="1" applyFill="1" applyBorder="1" applyAlignment="1">
      <alignment vertical="center"/>
      <protection/>
    </xf>
    <xf numFmtId="0" fontId="30" fillId="0" borderId="17" xfId="103" applyFont="1" applyFill="1" applyBorder="1" applyAlignment="1">
      <alignment vertical="center" wrapText="1"/>
      <protection/>
    </xf>
    <xf numFmtId="3" fontId="30" fillId="0" borderId="17" xfId="103" applyNumberFormat="1" applyFont="1" applyFill="1" applyBorder="1" applyAlignment="1">
      <alignment vertical="center"/>
      <protection/>
    </xf>
    <xf numFmtId="0" fontId="28" fillId="0" borderId="16" xfId="103" applyFont="1" applyFill="1" applyBorder="1" applyAlignment="1">
      <alignment horizontal="center" vertical="center" wrapText="1"/>
      <protection/>
    </xf>
    <xf numFmtId="3" fontId="28" fillId="0" borderId="18" xfId="103" applyNumberFormat="1" applyFont="1" applyFill="1" applyBorder="1" applyAlignment="1">
      <alignment vertical="center"/>
      <protection/>
    </xf>
    <xf numFmtId="0" fontId="30" fillId="0" borderId="16" xfId="103" applyFont="1" applyFill="1" applyBorder="1" applyAlignment="1">
      <alignment horizontal="center" vertical="center" wrapText="1"/>
      <protection/>
    </xf>
    <xf numFmtId="3" fontId="30" fillId="0" borderId="18" xfId="103" applyNumberFormat="1" applyFont="1" applyFill="1" applyBorder="1" applyAlignment="1">
      <alignment vertical="center"/>
      <protection/>
    </xf>
    <xf numFmtId="3" fontId="30" fillId="0" borderId="18" xfId="103" applyNumberFormat="1" applyFont="1" applyFill="1" applyBorder="1" applyAlignment="1">
      <alignment horizontal="right" vertical="center"/>
      <protection/>
    </xf>
    <xf numFmtId="0" fontId="30" fillId="0" borderId="19" xfId="103" applyFont="1" applyFill="1" applyBorder="1" applyAlignment="1">
      <alignment horizontal="center" vertical="center" wrapText="1"/>
      <protection/>
    </xf>
    <xf numFmtId="3" fontId="30" fillId="0" borderId="20" xfId="103" applyNumberFormat="1" applyFont="1" applyFill="1" applyBorder="1" applyAlignment="1">
      <alignment vertical="center"/>
      <protection/>
    </xf>
    <xf numFmtId="3" fontId="30" fillId="0" borderId="21" xfId="103" applyNumberFormat="1" applyFont="1" applyFill="1" applyBorder="1" applyAlignment="1">
      <alignment horizontal="right" vertical="center"/>
      <protection/>
    </xf>
    <xf numFmtId="0" fontId="53" fillId="0" borderId="14" xfId="103" applyFont="1" applyFill="1" applyBorder="1" applyAlignment="1">
      <alignment horizontal="center" vertical="center"/>
      <protection/>
    </xf>
    <xf numFmtId="3" fontId="30" fillId="0" borderId="16" xfId="103" applyNumberFormat="1" applyFont="1" applyFill="1" applyBorder="1" applyAlignment="1">
      <alignment horizontal="center" vertical="center"/>
      <protection/>
    </xf>
    <xf numFmtId="0" fontId="28" fillId="0" borderId="19" xfId="103" applyFont="1" applyFill="1" applyBorder="1">
      <alignment/>
      <protection/>
    </xf>
    <xf numFmtId="3" fontId="30" fillId="0" borderId="17" xfId="101" applyNumberFormat="1" applyFont="1" applyBorder="1" applyAlignment="1">
      <alignment horizontal="center"/>
      <protection/>
    </xf>
    <xf numFmtId="3" fontId="28" fillId="0" borderId="17" xfId="101" applyNumberFormat="1" applyFont="1" applyBorder="1">
      <alignment/>
      <protection/>
    </xf>
    <xf numFmtId="3" fontId="30" fillId="0" borderId="17" xfId="101" applyNumberFormat="1" applyFont="1" applyBorder="1">
      <alignment/>
      <protection/>
    </xf>
    <xf numFmtId="3" fontId="34" fillId="0" borderId="17" xfId="101" applyNumberFormat="1" applyFont="1" applyBorder="1">
      <alignment/>
      <protection/>
    </xf>
    <xf numFmtId="3" fontId="30" fillId="0" borderId="17" xfId="101" applyNumberFormat="1" applyFont="1" applyBorder="1">
      <alignment/>
      <protection/>
    </xf>
    <xf numFmtId="3" fontId="30" fillId="0" borderId="14" xfId="101" applyNumberFormat="1" applyFont="1" applyBorder="1" applyAlignment="1">
      <alignment horizontal="center"/>
      <protection/>
    </xf>
    <xf numFmtId="0" fontId="25" fillId="0" borderId="18" xfId="101" applyBorder="1">
      <alignment/>
      <protection/>
    </xf>
    <xf numFmtId="0" fontId="25" fillId="0" borderId="0" xfId="101" applyBorder="1" applyAlignment="1">
      <alignment wrapText="1"/>
      <protection/>
    </xf>
    <xf numFmtId="3" fontId="25" fillId="0" borderId="18" xfId="101" applyNumberFormat="1" applyBorder="1">
      <alignment/>
      <protection/>
    </xf>
    <xf numFmtId="3" fontId="25" fillId="0" borderId="18" xfId="101" applyNumberFormat="1" applyFont="1" applyBorder="1">
      <alignment/>
      <protection/>
    </xf>
    <xf numFmtId="3" fontId="20" fillId="0" borderId="14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60" fillId="0" borderId="14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3" fontId="29" fillId="0" borderId="17" xfId="101" applyNumberFormat="1" applyFont="1" applyBorder="1">
      <alignment/>
      <protection/>
    </xf>
    <xf numFmtId="3" fontId="27" fillId="0" borderId="18" xfId="101" applyNumberFormat="1" applyFont="1" applyBorder="1">
      <alignment/>
      <protection/>
    </xf>
    <xf numFmtId="3" fontId="30" fillId="0" borderId="20" xfId="101" applyNumberFormat="1" applyFont="1" applyBorder="1">
      <alignment/>
      <protection/>
    </xf>
    <xf numFmtId="3" fontId="20" fillId="0" borderId="15" xfId="0" applyNumberFormat="1" applyFont="1" applyBorder="1" applyAlignment="1">
      <alignment horizontal="center" wrapText="1"/>
    </xf>
    <xf numFmtId="3" fontId="60" fillId="0" borderId="15" xfId="0" applyNumberFormat="1" applyFont="1" applyBorder="1" applyAlignment="1">
      <alignment horizontal="center" wrapText="1"/>
    </xf>
    <xf numFmtId="2" fontId="28" fillId="0" borderId="17" xfId="0" applyNumberFormat="1" applyFont="1" applyBorder="1" applyAlignment="1">
      <alignment horizontal="center" vertical="top" wrapText="1"/>
    </xf>
    <xf numFmtId="2" fontId="46" fillId="0" borderId="17" xfId="0" applyNumberFormat="1" applyFont="1" applyBorder="1" applyAlignment="1">
      <alignment horizontal="center" vertical="top" wrapText="1"/>
    </xf>
    <xf numFmtId="2" fontId="34" fillId="0" borderId="17" xfId="0" applyNumberFormat="1" applyFont="1" applyBorder="1" applyAlignment="1">
      <alignment horizontal="center" vertical="top" wrapText="1"/>
    </xf>
    <xf numFmtId="2" fontId="30" fillId="0" borderId="17" xfId="0" applyNumberFormat="1" applyFont="1" applyBorder="1" applyAlignment="1">
      <alignment horizontal="center" vertical="top" wrapText="1"/>
    </xf>
    <xf numFmtId="2" fontId="28" fillId="0" borderId="17" xfId="0" applyNumberFormat="1" applyFont="1" applyBorder="1" applyAlignment="1">
      <alignment horizontal="center"/>
    </xf>
    <xf numFmtId="2" fontId="30" fillId="0" borderId="17" xfId="0" applyNumberFormat="1" applyFont="1" applyBorder="1" applyAlignment="1">
      <alignment horizontal="center" vertical="top" wrapText="1"/>
    </xf>
    <xf numFmtId="0" fontId="28" fillId="0" borderId="18" xfId="0" applyFont="1" applyBorder="1" applyAlignment="1">
      <alignment/>
    </xf>
    <xf numFmtId="0" fontId="46" fillId="0" borderId="16" xfId="0" applyFont="1" applyBorder="1" applyAlignment="1">
      <alignment horizontal="justify" vertical="top" wrapText="1"/>
    </xf>
    <xf numFmtId="0" fontId="34" fillId="0" borderId="16" xfId="0" applyFont="1" applyBorder="1" applyAlignment="1">
      <alignment horizontal="justify" vertical="top" wrapText="1"/>
    </xf>
    <xf numFmtId="0" fontId="34" fillId="0" borderId="16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justify" vertical="top" wrapText="1"/>
    </xf>
    <xf numFmtId="0" fontId="30" fillId="0" borderId="16" xfId="0" applyFont="1" applyBorder="1" applyAlignment="1">
      <alignment horizontal="justify" vertical="top" wrapText="1"/>
    </xf>
    <xf numFmtId="0" fontId="28" fillId="0" borderId="16" xfId="0" applyFont="1" applyBorder="1" applyAlignment="1" quotePrefix="1">
      <alignment horizontal="justify" vertical="top" wrapText="1"/>
    </xf>
    <xf numFmtId="49" fontId="28" fillId="0" borderId="16" xfId="0" applyNumberFormat="1" applyFont="1" applyBorder="1" applyAlignment="1">
      <alignment horizontal="justify" vertical="top" wrapText="1"/>
    </xf>
    <xf numFmtId="0" fontId="30" fillId="0" borderId="19" xfId="0" applyFont="1" applyBorder="1" applyAlignment="1">
      <alignment horizontal="justify" vertical="top" wrapText="1"/>
    </xf>
    <xf numFmtId="2" fontId="30" fillId="0" borderId="20" xfId="0" applyNumberFormat="1" applyFont="1" applyBorder="1" applyAlignment="1">
      <alignment horizontal="center" vertical="top" wrapText="1"/>
    </xf>
    <xf numFmtId="2" fontId="28" fillId="0" borderId="23" xfId="0" applyNumberFormat="1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3" fontId="60" fillId="0" borderId="21" xfId="0" applyNumberFormat="1" applyFont="1" applyBorder="1" applyAlignment="1">
      <alignment horizontal="center" vertical="center" wrapText="1"/>
    </xf>
    <xf numFmtId="0" fontId="30" fillId="0" borderId="19" xfId="0" applyFont="1" applyBorder="1" applyAlignment="1">
      <alignment/>
    </xf>
    <xf numFmtId="2" fontId="30" fillId="0" borderId="20" xfId="0" applyNumberFormat="1" applyFont="1" applyBorder="1" applyAlignment="1">
      <alignment horizontal="center"/>
    </xf>
    <xf numFmtId="2" fontId="28" fillId="0" borderId="23" xfId="0" applyNumberFormat="1" applyFont="1" applyBorder="1" applyAlignment="1">
      <alignment horizontal="center"/>
    </xf>
    <xf numFmtId="0" fontId="28" fillId="0" borderId="28" xfId="0" applyFont="1" applyBorder="1" applyAlignment="1">
      <alignment/>
    </xf>
    <xf numFmtId="0" fontId="47" fillId="0" borderId="53" xfId="108" applyFont="1" applyBorder="1" applyAlignment="1">
      <alignment horizontal="center" vertical="center" wrapText="1"/>
      <protection/>
    </xf>
    <xf numFmtId="0" fontId="47" fillId="0" borderId="54" xfId="108" applyFont="1" applyBorder="1" applyAlignment="1">
      <alignment horizontal="center" vertical="center" wrapText="1"/>
      <protection/>
    </xf>
    <xf numFmtId="3" fontId="51" fillId="0" borderId="14" xfId="108" applyNumberFormat="1" applyFont="1" applyBorder="1" applyAlignment="1">
      <alignment horizontal="right" vertical="center" wrapText="1"/>
      <protection/>
    </xf>
    <xf numFmtId="3" fontId="51" fillId="0" borderId="13" xfId="108" applyNumberFormat="1" applyFont="1" applyBorder="1" applyAlignment="1">
      <alignment horizontal="right" vertical="center" wrapText="1"/>
      <protection/>
    </xf>
    <xf numFmtId="3" fontId="51" fillId="0" borderId="15" xfId="108" applyNumberFormat="1" applyFont="1" applyBorder="1" applyAlignment="1">
      <alignment horizontal="right" vertical="center" wrapText="1"/>
      <protection/>
    </xf>
    <xf numFmtId="3" fontId="48" fillId="0" borderId="16" xfId="109" applyNumberFormat="1" applyFont="1" applyBorder="1" applyAlignment="1">
      <alignment vertical="center"/>
      <protection/>
    </xf>
    <xf numFmtId="3" fontId="48" fillId="0" borderId="18" xfId="108" applyNumberFormat="1" applyFont="1" applyBorder="1" applyAlignment="1">
      <alignment vertical="center"/>
      <protection/>
    </xf>
    <xf numFmtId="3" fontId="51" fillId="0" borderId="16" xfId="109" applyNumberFormat="1" applyFont="1" applyBorder="1" applyAlignment="1">
      <alignment vertical="center"/>
      <protection/>
    </xf>
    <xf numFmtId="3" fontId="47" fillId="0" borderId="19" xfId="108" applyNumberFormat="1" applyFont="1" applyBorder="1" applyAlignment="1">
      <alignment vertical="center"/>
      <protection/>
    </xf>
    <xf numFmtId="3" fontId="30" fillId="0" borderId="18" xfId="101" applyNumberFormat="1" applyFont="1" applyBorder="1">
      <alignment/>
      <protection/>
    </xf>
    <xf numFmtId="3" fontId="34" fillId="0" borderId="18" xfId="101" applyNumberFormat="1" applyFont="1" applyBorder="1">
      <alignment/>
      <protection/>
    </xf>
    <xf numFmtId="3" fontId="29" fillId="0" borderId="18" xfId="101" applyNumberFormat="1" applyFont="1" applyBorder="1">
      <alignment/>
      <protection/>
    </xf>
    <xf numFmtId="3" fontId="30" fillId="0" borderId="21" xfId="101" applyNumberFormat="1" applyFont="1" applyBorder="1">
      <alignment/>
      <protection/>
    </xf>
    <xf numFmtId="3" fontId="30" fillId="0" borderId="21" xfId="103" applyNumberFormat="1" applyFont="1" applyFill="1" applyBorder="1" applyAlignment="1">
      <alignment vertical="center"/>
      <protection/>
    </xf>
    <xf numFmtId="2" fontId="34" fillId="0" borderId="18" xfId="0" applyNumberFormat="1" applyFont="1" applyBorder="1" applyAlignment="1">
      <alignment horizontal="center" vertical="top" wrapText="1"/>
    </xf>
    <xf numFmtId="2" fontId="30" fillId="0" borderId="18" xfId="0" applyNumberFormat="1" applyFont="1" applyBorder="1" applyAlignment="1">
      <alignment horizontal="center" vertical="top" wrapText="1"/>
    </xf>
    <xf numFmtId="2" fontId="30" fillId="0" borderId="18" xfId="0" applyNumberFormat="1" applyFont="1" applyBorder="1" applyAlignment="1">
      <alignment horizontal="center" vertical="top" wrapText="1"/>
    </xf>
    <xf numFmtId="2" fontId="30" fillId="0" borderId="21" xfId="0" applyNumberFormat="1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61" fillId="0" borderId="0" xfId="0" applyFont="1" applyFill="1" applyBorder="1" applyAlignment="1">
      <alignment horizontal="center"/>
    </xf>
    <xf numFmtId="3" fontId="6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 wrapText="1"/>
    </xf>
    <xf numFmtId="49" fontId="22" fillId="0" borderId="60" xfId="0" applyNumberFormat="1" applyFont="1" applyFill="1" applyBorder="1" applyAlignment="1">
      <alignment horizontal="left" vertical="center"/>
    </xf>
    <xf numFmtId="0" fontId="22" fillId="0" borderId="61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55" fillId="0" borderId="63" xfId="0" applyFont="1" applyFill="1" applyBorder="1" applyAlignment="1">
      <alignment/>
    </xf>
    <xf numFmtId="0" fontId="0" fillId="0" borderId="64" xfId="0" applyBorder="1" applyAlignment="1">
      <alignment/>
    </xf>
    <xf numFmtId="0" fontId="37" fillId="0" borderId="65" xfId="0" applyFont="1" applyFill="1" applyBorder="1" applyAlignment="1">
      <alignment/>
    </xf>
    <xf numFmtId="49" fontId="37" fillId="0" borderId="66" xfId="0" applyNumberFormat="1" applyFont="1" applyFill="1" applyBorder="1" applyAlignment="1">
      <alignment/>
    </xf>
    <xf numFmtId="2" fontId="21" fillId="0" borderId="29" xfId="0" applyNumberFormat="1" applyFont="1" applyFill="1" applyBorder="1" applyAlignment="1">
      <alignment/>
    </xf>
    <xf numFmtId="3" fontId="21" fillId="0" borderId="29" xfId="0" applyNumberFormat="1" applyFont="1" applyFill="1" applyBorder="1" applyAlignment="1">
      <alignment horizontal="center"/>
    </xf>
    <xf numFmtId="3" fontId="21" fillId="0" borderId="29" xfId="0" applyNumberFormat="1" applyFont="1" applyFill="1" applyBorder="1" applyAlignment="1">
      <alignment horizontal="right"/>
    </xf>
    <xf numFmtId="3" fontId="37" fillId="0" borderId="63" xfId="0" applyNumberFormat="1" applyFont="1" applyFill="1" applyBorder="1" applyAlignment="1">
      <alignment horizontal="right"/>
    </xf>
    <xf numFmtId="3" fontId="37" fillId="0" borderId="67" xfId="0" applyNumberFormat="1" applyFont="1" applyFill="1" applyBorder="1" applyAlignment="1">
      <alignment horizontal="right"/>
    </xf>
    <xf numFmtId="3" fontId="37" fillId="0" borderId="68" xfId="0" applyNumberFormat="1" applyFont="1" applyFill="1" applyBorder="1" applyAlignment="1">
      <alignment horizontal="right"/>
    </xf>
    <xf numFmtId="0" fontId="21" fillId="0" borderId="69" xfId="0" applyFont="1" applyFill="1" applyBorder="1" applyAlignment="1">
      <alignment/>
    </xf>
    <xf numFmtId="49" fontId="21" fillId="0" borderId="70" xfId="0" applyNumberFormat="1" applyFont="1" applyFill="1" applyBorder="1" applyAlignment="1">
      <alignment/>
    </xf>
    <xf numFmtId="2" fontId="21" fillId="0" borderId="30" xfId="0" applyNumberFormat="1" applyFont="1" applyFill="1" applyBorder="1" applyAlignment="1">
      <alignment/>
    </xf>
    <xf numFmtId="3" fontId="21" fillId="0" borderId="30" xfId="0" applyNumberFormat="1" applyFont="1" applyFill="1" applyBorder="1" applyAlignment="1">
      <alignment horizontal="center"/>
    </xf>
    <xf numFmtId="3" fontId="21" fillId="0" borderId="30" xfId="0" applyNumberFormat="1" applyFont="1" applyFill="1" applyBorder="1" applyAlignment="1">
      <alignment horizontal="right"/>
    </xf>
    <xf numFmtId="3" fontId="21" fillId="0" borderId="67" xfId="0" applyNumberFormat="1" applyFont="1" applyFill="1" applyBorder="1" applyAlignment="1">
      <alignment horizontal="right"/>
    </xf>
    <xf numFmtId="3" fontId="21" fillId="0" borderId="71" xfId="0" applyNumberFormat="1" applyFont="1" applyFill="1" applyBorder="1" applyAlignment="1">
      <alignment horizontal="right"/>
    </xf>
    <xf numFmtId="3" fontId="21" fillId="0" borderId="27" xfId="0" applyNumberFormat="1" applyFont="1" applyFill="1" applyBorder="1" applyAlignment="1">
      <alignment horizontal="right"/>
    </xf>
    <xf numFmtId="3" fontId="21" fillId="0" borderId="68" xfId="0" applyNumberFormat="1" applyFont="1" applyFill="1" applyBorder="1" applyAlignment="1">
      <alignment horizontal="right"/>
    </xf>
    <xf numFmtId="0" fontId="38" fillId="0" borderId="69" xfId="0" applyFont="1" applyFill="1" applyBorder="1" applyAlignment="1">
      <alignment/>
    </xf>
    <xf numFmtId="49" fontId="38" fillId="0" borderId="70" xfId="0" applyNumberFormat="1" applyFont="1" applyFill="1" applyBorder="1" applyAlignment="1">
      <alignment/>
    </xf>
    <xf numFmtId="172" fontId="21" fillId="0" borderId="30" xfId="0" applyNumberFormat="1" applyFont="1" applyFill="1" applyBorder="1" applyAlignment="1">
      <alignment horizontal="right"/>
    </xf>
    <xf numFmtId="3" fontId="38" fillId="0" borderId="67" xfId="0" applyNumberFormat="1" applyFont="1" applyFill="1" applyBorder="1" applyAlignment="1">
      <alignment horizontal="right"/>
    </xf>
    <xf numFmtId="3" fontId="38" fillId="0" borderId="27" xfId="0" applyNumberFormat="1" applyFont="1" applyFill="1" applyBorder="1" applyAlignment="1">
      <alignment horizontal="right"/>
    </xf>
    <xf numFmtId="3" fontId="38" fillId="0" borderId="68" xfId="0" applyNumberFormat="1" applyFont="1" applyFill="1" applyBorder="1" applyAlignment="1">
      <alignment horizontal="right"/>
    </xf>
    <xf numFmtId="49" fontId="56" fillId="0" borderId="70" xfId="0" applyNumberFormat="1" applyFont="1" applyFill="1" applyBorder="1" applyAlignment="1">
      <alignment/>
    </xf>
    <xf numFmtId="0" fontId="31" fillId="0" borderId="30" xfId="0" applyFont="1" applyFill="1" applyBorder="1" applyAlignment="1">
      <alignment/>
    </xf>
    <xf numFmtId="3" fontId="31" fillId="0" borderId="30" xfId="0" applyNumberFormat="1" applyFont="1" applyFill="1" applyBorder="1" applyAlignment="1">
      <alignment horizontal="center"/>
    </xf>
    <xf numFmtId="3" fontId="31" fillId="0" borderId="30" xfId="0" applyNumberFormat="1" applyFont="1" applyFill="1" applyBorder="1" applyAlignment="1">
      <alignment horizontal="right"/>
    </xf>
    <xf numFmtId="3" fontId="31" fillId="0" borderId="71" xfId="0" applyNumberFormat="1" applyFont="1" applyFill="1" applyBorder="1" applyAlignment="1">
      <alignment horizontal="right"/>
    </xf>
    <xf numFmtId="0" fontId="38" fillId="0" borderId="30" xfId="0" applyFont="1" applyFill="1" applyBorder="1" applyAlignment="1">
      <alignment/>
    </xf>
    <xf numFmtId="3" fontId="38" fillId="0" borderId="30" xfId="0" applyNumberFormat="1" applyFont="1" applyFill="1" applyBorder="1" applyAlignment="1">
      <alignment horizontal="right"/>
    </xf>
    <xf numFmtId="3" fontId="21" fillId="0" borderId="3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30" xfId="0" applyFont="1" applyFill="1" applyBorder="1" applyAlignment="1">
      <alignment/>
    </xf>
    <xf numFmtId="0" fontId="37" fillId="0" borderId="69" xfId="0" applyFont="1" applyFill="1" applyBorder="1" applyAlignment="1">
      <alignment/>
    </xf>
    <xf numFmtId="49" fontId="37" fillId="0" borderId="70" xfId="0" applyNumberFormat="1" applyFont="1" applyFill="1" applyBorder="1" applyAlignment="1">
      <alignment/>
    </xf>
    <xf numFmtId="49" fontId="31" fillId="0" borderId="30" xfId="0" applyNumberFormat="1" applyFont="1" applyFill="1" applyBorder="1" applyAlignment="1">
      <alignment horizontal="right"/>
    </xf>
    <xf numFmtId="49" fontId="31" fillId="0" borderId="71" xfId="0" applyNumberFormat="1" applyFont="1" applyFill="1" applyBorder="1" applyAlignment="1">
      <alignment horizontal="right"/>
    </xf>
    <xf numFmtId="3" fontId="37" fillId="0" borderId="27" xfId="0" applyNumberFormat="1" applyFont="1" applyFill="1" applyBorder="1" applyAlignment="1">
      <alignment horizontal="right"/>
    </xf>
    <xf numFmtId="3" fontId="37" fillId="0" borderId="72" xfId="0" applyNumberFormat="1" applyFont="1" applyFill="1" applyBorder="1" applyAlignment="1">
      <alignment horizontal="right"/>
    </xf>
    <xf numFmtId="3" fontId="22" fillId="0" borderId="71" xfId="0" applyNumberFormat="1" applyFont="1" applyFill="1" applyBorder="1" applyAlignment="1">
      <alignment horizontal="right" vertical="center" wrapText="1"/>
    </xf>
    <xf numFmtId="0" fontId="35" fillId="0" borderId="69" xfId="0" applyFont="1" applyFill="1" applyBorder="1" applyAlignment="1">
      <alignment/>
    </xf>
    <xf numFmtId="49" fontId="35" fillId="0" borderId="70" xfId="0" applyNumberFormat="1" applyFont="1" applyFill="1" applyBorder="1" applyAlignment="1">
      <alignment/>
    </xf>
    <xf numFmtId="0" fontId="35" fillId="0" borderId="30" xfId="0" applyFont="1" applyFill="1" applyBorder="1" applyAlignment="1">
      <alignment/>
    </xf>
    <xf numFmtId="3" fontId="35" fillId="0" borderId="30" xfId="0" applyNumberFormat="1" applyFont="1" applyFill="1" applyBorder="1" applyAlignment="1">
      <alignment horizontal="center"/>
    </xf>
    <xf numFmtId="0" fontId="35" fillId="0" borderId="30" xfId="0" applyFont="1" applyFill="1" applyBorder="1" applyAlignment="1">
      <alignment horizontal="right" vertical="center" wrapText="1"/>
    </xf>
    <xf numFmtId="3" fontId="35" fillId="0" borderId="67" xfId="0" applyNumberFormat="1" applyFont="1" applyFill="1" applyBorder="1" applyAlignment="1">
      <alignment horizontal="right"/>
    </xf>
    <xf numFmtId="0" fontId="35" fillId="0" borderId="71" xfId="0" applyFont="1" applyFill="1" applyBorder="1" applyAlignment="1">
      <alignment horizontal="right" vertical="center" wrapText="1"/>
    </xf>
    <xf numFmtId="3" fontId="35" fillId="0" borderId="27" xfId="0" applyNumberFormat="1" applyFont="1" applyFill="1" applyBorder="1" applyAlignment="1">
      <alignment horizontal="right"/>
    </xf>
    <xf numFmtId="3" fontId="35" fillId="0" borderId="72" xfId="0" applyNumberFormat="1" applyFont="1" applyFill="1" applyBorder="1" applyAlignment="1">
      <alignment horizontal="right"/>
    </xf>
    <xf numFmtId="3" fontId="35" fillId="0" borderId="68" xfId="0" applyNumberFormat="1" applyFont="1" applyFill="1" applyBorder="1" applyAlignment="1">
      <alignment horizontal="right"/>
    </xf>
    <xf numFmtId="3" fontId="35" fillId="0" borderId="73" xfId="0" applyNumberFormat="1" applyFont="1" applyFill="1" applyBorder="1" applyAlignment="1">
      <alignment horizontal="right"/>
    </xf>
    <xf numFmtId="3" fontId="35" fillId="0" borderId="74" xfId="0" applyNumberFormat="1" applyFont="1" applyFill="1" applyBorder="1" applyAlignment="1">
      <alignment horizontal="right"/>
    </xf>
    <xf numFmtId="3" fontId="35" fillId="0" borderId="75" xfId="0" applyNumberFormat="1" applyFont="1" applyFill="1" applyBorder="1" applyAlignment="1">
      <alignment horizontal="right"/>
    </xf>
    <xf numFmtId="49" fontId="21" fillId="0" borderId="70" xfId="0" applyNumberFormat="1" applyFont="1" applyFill="1" applyBorder="1" applyAlignment="1">
      <alignment vertical="center" wrapText="1"/>
    </xf>
    <xf numFmtId="3" fontId="31" fillId="0" borderId="30" xfId="0" applyNumberFormat="1" applyFont="1" applyFill="1" applyBorder="1" applyAlignment="1">
      <alignment/>
    </xf>
    <xf numFmtId="3" fontId="37" fillId="0" borderId="73" xfId="0" applyNumberFormat="1" applyFont="1" applyFill="1" applyBorder="1" applyAlignment="1">
      <alignment horizontal="right"/>
    </xf>
    <xf numFmtId="172" fontId="31" fillId="0" borderId="30" xfId="0" applyNumberFormat="1" applyFont="1" applyFill="1" applyBorder="1" applyAlignment="1">
      <alignment/>
    </xf>
    <xf numFmtId="3" fontId="21" fillId="0" borderId="73" xfId="0" applyNumberFormat="1" applyFont="1" applyFill="1" applyBorder="1" applyAlignment="1">
      <alignment horizontal="right"/>
    </xf>
    <xf numFmtId="49" fontId="35" fillId="0" borderId="70" xfId="0" applyNumberFormat="1" applyFont="1" applyFill="1" applyBorder="1" applyAlignment="1">
      <alignment vertical="center" wrapText="1"/>
    </xf>
    <xf numFmtId="49" fontId="35" fillId="0" borderId="70" xfId="0" applyNumberFormat="1" applyFont="1" applyFill="1" applyBorder="1" applyAlignment="1">
      <alignment/>
    </xf>
    <xf numFmtId="3" fontId="22" fillId="0" borderId="71" xfId="0" applyNumberFormat="1" applyFont="1" applyFill="1" applyBorder="1" applyAlignment="1">
      <alignment horizontal="right"/>
    </xf>
    <xf numFmtId="0" fontId="21" fillId="0" borderId="30" xfId="0" applyFont="1" applyFill="1" applyBorder="1" applyAlignment="1">
      <alignment horizontal="right"/>
    </xf>
    <xf numFmtId="170" fontId="21" fillId="0" borderId="30" xfId="0" applyNumberFormat="1" applyFont="1" applyFill="1" applyBorder="1" applyAlignment="1">
      <alignment horizontal="right"/>
    </xf>
    <xf numFmtId="3" fontId="37" fillId="0" borderId="74" xfId="0" applyNumberFormat="1" applyFont="1" applyFill="1" applyBorder="1" applyAlignment="1">
      <alignment horizontal="right"/>
    </xf>
    <xf numFmtId="3" fontId="37" fillId="0" borderId="75" xfId="0" applyNumberFormat="1" applyFont="1" applyFill="1" applyBorder="1" applyAlignment="1">
      <alignment horizontal="right"/>
    </xf>
    <xf numFmtId="0" fontId="21" fillId="0" borderId="51" xfId="0" applyFont="1" applyFill="1" applyBorder="1" applyAlignment="1">
      <alignment/>
    </xf>
    <xf numFmtId="49" fontId="35" fillId="0" borderId="69" xfId="0" applyNumberFormat="1" applyFont="1" applyFill="1" applyBorder="1" applyAlignment="1">
      <alignment vertical="center" wrapText="1"/>
    </xf>
    <xf numFmtId="49" fontId="35" fillId="0" borderId="76" xfId="0" applyNumberFormat="1" applyFont="1" applyFill="1" applyBorder="1" applyAlignment="1">
      <alignment/>
    </xf>
    <xf numFmtId="4" fontId="21" fillId="0" borderId="67" xfId="0" applyNumberFormat="1" applyFont="1" applyFill="1" applyBorder="1" applyAlignment="1">
      <alignment horizontal="right"/>
    </xf>
    <xf numFmtId="172" fontId="21" fillId="0" borderId="71" xfId="0" applyNumberFormat="1" applyFont="1" applyFill="1" applyBorder="1" applyAlignment="1">
      <alignment horizontal="right"/>
    </xf>
    <xf numFmtId="0" fontId="35" fillId="0" borderId="65" xfId="0" applyFont="1" applyFill="1" applyBorder="1" applyAlignment="1">
      <alignment/>
    </xf>
    <xf numFmtId="49" fontId="35" fillId="0" borderId="66" xfId="0" applyNumberFormat="1" applyFont="1" applyFill="1" applyBorder="1" applyAlignment="1">
      <alignment/>
    </xf>
    <xf numFmtId="3" fontId="21" fillId="0" borderId="29" xfId="0" applyNumberFormat="1" applyFont="1" applyFill="1" applyBorder="1" applyAlignment="1">
      <alignment/>
    </xf>
    <xf numFmtId="3" fontId="35" fillId="0" borderId="63" xfId="0" applyNumberFormat="1" applyFont="1" applyFill="1" applyBorder="1" applyAlignment="1">
      <alignment horizontal="right"/>
    </xf>
    <xf numFmtId="3" fontId="35" fillId="0" borderId="77" xfId="0" applyNumberFormat="1" applyFont="1" applyFill="1" applyBorder="1" applyAlignment="1">
      <alignment horizontal="right"/>
    </xf>
    <xf numFmtId="3" fontId="35" fillId="0" borderId="78" xfId="0" applyNumberFormat="1" applyFont="1" applyFill="1" applyBorder="1" applyAlignment="1">
      <alignment horizontal="right"/>
    </xf>
    <xf numFmtId="49" fontId="35" fillId="0" borderId="65" xfId="0" applyNumberFormat="1" applyFont="1" applyFill="1" applyBorder="1" applyAlignment="1">
      <alignment vertical="center" wrapText="1"/>
    </xf>
    <xf numFmtId="49" fontId="35" fillId="0" borderId="66" xfId="0" applyNumberFormat="1" applyFont="1" applyFill="1" applyBorder="1" applyAlignment="1">
      <alignment vertical="center" wrapText="1"/>
    </xf>
    <xf numFmtId="0" fontId="21" fillId="0" borderId="29" xfId="0" applyFont="1" applyFill="1" applyBorder="1" applyAlignment="1">
      <alignment/>
    </xf>
    <xf numFmtId="3" fontId="35" fillId="0" borderId="79" xfId="0" applyNumberFormat="1" applyFont="1" applyFill="1" applyBorder="1" applyAlignment="1">
      <alignment horizontal="right"/>
    </xf>
    <xf numFmtId="49" fontId="55" fillId="0" borderId="70" xfId="0" applyNumberFormat="1" applyFont="1" applyFill="1" applyBorder="1" applyAlignment="1">
      <alignment vertical="center" wrapText="1"/>
    </xf>
    <xf numFmtId="3" fontId="35" fillId="0" borderId="80" xfId="0" applyNumberFormat="1" applyFont="1" applyFill="1" applyBorder="1" applyAlignment="1">
      <alignment horizontal="right"/>
    </xf>
    <xf numFmtId="3" fontId="37" fillId="0" borderId="80" xfId="0" applyNumberFormat="1" applyFont="1" applyFill="1" applyBorder="1" applyAlignment="1">
      <alignment horizontal="right"/>
    </xf>
    <xf numFmtId="3" fontId="35" fillId="0" borderId="55" xfId="0" applyNumberFormat="1" applyFont="1" applyFill="1" applyBorder="1" applyAlignment="1">
      <alignment horizontal="right"/>
    </xf>
    <xf numFmtId="49" fontId="35" fillId="0" borderId="69" xfId="0" applyNumberFormat="1" applyFont="1" applyFill="1" applyBorder="1" applyAlignment="1">
      <alignment horizontal="left" wrapText="1"/>
    </xf>
    <xf numFmtId="3" fontId="21" fillId="0" borderId="51" xfId="0" applyNumberFormat="1" applyFont="1" applyFill="1" applyBorder="1" applyAlignment="1">
      <alignment horizontal="center"/>
    </xf>
    <xf numFmtId="3" fontId="21" fillId="0" borderId="51" xfId="0" applyNumberFormat="1" applyFont="1" applyFill="1" applyBorder="1" applyAlignment="1">
      <alignment horizontal="right"/>
    </xf>
    <xf numFmtId="3" fontId="21" fillId="0" borderId="81" xfId="0" applyNumberFormat="1" applyFont="1" applyFill="1" applyBorder="1" applyAlignment="1">
      <alignment horizontal="right"/>
    </xf>
    <xf numFmtId="3" fontId="35" fillId="0" borderId="82" xfId="0" applyNumberFormat="1" applyFont="1" applyFill="1" applyBorder="1" applyAlignment="1">
      <alignment horizontal="right"/>
    </xf>
    <xf numFmtId="49" fontId="21" fillId="0" borderId="30" xfId="0" applyNumberFormat="1" applyFont="1" applyFill="1" applyBorder="1" applyAlignment="1">
      <alignment horizontal="right"/>
    </xf>
    <xf numFmtId="49" fontId="21" fillId="0" borderId="71" xfId="0" applyNumberFormat="1" applyFont="1" applyFill="1" applyBorder="1" applyAlignment="1">
      <alignment horizontal="right"/>
    </xf>
    <xf numFmtId="3" fontId="38" fillId="0" borderId="73" xfId="0" applyNumberFormat="1" applyFont="1" applyFill="1" applyBorder="1" applyAlignment="1">
      <alignment horizontal="right"/>
    </xf>
    <xf numFmtId="49" fontId="22" fillId="0" borderId="70" xfId="0" applyNumberFormat="1" applyFont="1" applyFill="1" applyBorder="1" applyAlignment="1">
      <alignment vertical="center" wrapText="1"/>
    </xf>
    <xf numFmtId="3" fontId="31" fillId="0" borderId="30" xfId="0" applyNumberFormat="1" applyFont="1" applyFill="1" applyBorder="1" applyAlignment="1">
      <alignment horizontal="center" wrapText="1"/>
    </xf>
    <xf numFmtId="0" fontId="37" fillId="0" borderId="83" xfId="0" applyFont="1" applyFill="1" applyBorder="1" applyAlignment="1">
      <alignment/>
    </xf>
    <xf numFmtId="49" fontId="57" fillId="0" borderId="84" xfId="0" applyNumberFormat="1" applyFont="1" applyFill="1" applyBorder="1" applyAlignment="1">
      <alignment/>
    </xf>
    <xf numFmtId="0" fontId="57" fillId="0" borderId="56" xfId="0" applyFont="1" applyFill="1" applyBorder="1" applyAlignment="1">
      <alignment/>
    </xf>
    <xf numFmtId="3" fontId="37" fillId="0" borderId="56" xfId="0" applyNumberFormat="1" applyFont="1" applyFill="1" applyBorder="1" applyAlignment="1">
      <alignment horizontal="center"/>
    </xf>
    <xf numFmtId="3" fontId="37" fillId="0" borderId="56" xfId="0" applyNumberFormat="1" applyFont="1" applyFill="1" applyBorder="1" applyAlignment="1">
      <alignment/>
    </xf>
    <xf numFmtId="3" fontId="35" fillId="0" borderId="57" xfId="0" applyNumberFormat="1" applyFont="1" applyFill="1" applyBorder="1" applyAlignment="1">
      <alignment/>
    </xf>
    <xf numFmtId="3" fontId="37" fillId="0" borderId="85" xfId="0" applyNumberFormat="1" applyFont="1" applyFill="1" applyBorder="1" applyAlignment="1">
      <alignment/>
    </xf>
    <xf numFmtId="3" fontId="35" fillId="0" borderId="86" xfId="0" applyNumberFormat="1" applyFont="1" applyFill="1" applyBorder="1" applyAlignment="1">
      <alignment/>
    </xf>
    <xf numFmtId="3" fontId="35" fillId="0" borderId="87" xfId="0" applyNumberFormat="1" applyFont="1" applyFill="1" applyBorder="1" applyAlignment="1">
      <alignment/>
    </xf>
    <xf numFmtId="3" fontId="35" fillId="0" borderId="88" xfId="0" applyNumberFormat="1" applyFont="1" applyFill="1" applyBorder="1" applyAlignment="1">
      <alignment/>
    </xf>
    <xf numFmtId="3" fontId="63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25" fillId="0" borderId="0" xfId="101" applyNumberFormat="1" applyFill="1">
      <alignment/>
      <protection/>
    </xf>
    <xf numFmtId="0" fontId="25" fillId="0" borderId="0" xfId="101" applyFill="1">
      <alignment/>
      <protection/>
    </xf>
    <xf numFmtId="0" fontId="25" fillId="0" borderId="0" xfId="101" applyFill="1" applyAlignment="1">
      <alignment wrapText="1"/>
      <protection/>
    </xf>
    <xf numFmtId="3" fontId="25" fillId="0" borderId="0" xfId="101" applyNumberFormat="1" applyFill="1">
      <alignment/>
      <protection/>
    </xf>
    <xf numFmtId="3" fontId="25" fillId="16" borderId="0" xfId="101" applyNumberFormat="1" applyFill="1">
      <alignment/>
      <protection/>
    </xf>
    <xf numFmtId="0" fontId="28" fillId="0" borderId="0" xfId="101" applyFont="1" applyFill="1">
      <alignment/>
      <protection/>
    </xf>
    <xf numFmtId="49" fontId="27" fillId="0" borderId="0" xfId="101" applyNumberFormat="1" applyFont="1" applyFill="1">
      <alignment/>
      <protection/>
    </xf>
    <xf numFmtId="0" fontId="30" fillId="0" borderId="13" xfId="101" applyFont="1" applyFill="1" applyBorder="1" applyAlignment="1">
      <alignment wrapText="1"/>
      <protection/>
    </xf>
    <xf numFmtId="3" fontId="30" fillId="0" borderId="14" xfId="101" applyNumberFormat="1" applyFont="1" applyFill="1" applyBorder="1" applyAlignment="1">
      <alignment horizontal="center"/>
      <protection/>
    </xf>
    <xf numFmtId="0" fontId="59" fillId="0" borderId="14" xfId="101" applyFont="1" applyFill="1" applyBorder="1">
      <alignment/>
      <protection/>
    </xf>
    <xf numFmtId="0" fontId="27" fillId="0" borderId="14" xfId="101" applyFont="1" applyFill="1" applyBorder="1">
      <alignment/>
      <protection/>
    </xf>
    <xf numFmtId="3" fontId="30" fillId="16" borderId="14" xfId="101" applyNumberFormat="1" applyFont="1" applyFill="1" applyBorder="1" applyAlignment="1">
      <alignment horizontal="center" wrapText="1"/>
      <protection/>
    </xf>
    <xf numFmtId="3" fontId="45" fillId="0" borderId="15" xfId="0" applyNumberFormat="1" applyFont="1" applyFill="1" applyBorder="1" applyAlignment="1">
      <alignment horizontal="center" wrapText="1"/>
    </xf>
    <xf numFmtId="0" fontId="27" fillId="0" borderId="0" xfId="101" applyFont="1" applyFill="1">
      <alignment/>
      <protection/>
    </xf>
    <xf numFmtId="3" fontId="28" fillId="0" borderId="17" xfId="101" applyNumberFormat="1" applyFont="1" applyFill="1" applyBorder="1">
      <alignment/>
      <protection/>
    </xf>
    <xf numFmtId="0" fontId="25" fillId="0" borderId="17" xfId="101" applyFill="1" applyBorder="1">
      <alignment/>
      <protection/>
    </xf>
    <xf numFmtId="3" fontId="28" fillId="16" borderId="17" xfId="101" applyNumberFormat="1" applyFont="1" applyFill="1" applyBorder="1">
      <alignment/>
      <protection/>
    </xf>
    <xf numFmtId="0" fontId="28" fillId="0" borderId="18" xfId="101" applyFont="1" applyFill="1" applyBorder="1">
      <alignment/>
      <protection/>
    </xf>
    <xf numFmtId="0" fontId="30" fillId="0" borderId="16" xfId="101" applyFont="1" applyFill="1" applyBorder="1" applyAlignment="1">
      <alignment wrapText="1"/>
      <protection/>
    </xf>
    <xf numFmtId="3" fontId="30" fillId="0" borderId="17" xfId="101" applyNumberFormat="1" applyFont="1" applyFill="1" applyBorder="1">
      <alignment/>
      <protection/>
    </xf>
    <xf numFmtId="3" fontId="30" fillId="16" borderId="17" xfId="101" applyNumberFormat="1" applyFont="1" applyFill="1" applyBorder="1">
      <alignment/>
      <protection/>
    </xf>
    <xf numFmtId="3" fontId="30" fillId="0" borderId="18" xfId="101" applyNumberFormat="1" applyFont="1" applyFill="1" applyBorder="1">
      <alignment/>
      <protection/>
    </xf>
    <xf numFmtId="3" fontId="25" fillId="0" borderId="17" xfId="101" applyNumberFormat="1" applyFont="1" applyFill="1" applyBorder="1">
      <alignment/>
      <protection/>
    </xf>
    <xf numFmtId="49" fontId="25" fillId="0" borderId="0" xfId="101" applyNumberFormat="1" applyFont="1" applyFill="1">
      <alignment/>
      <protection/>
    </xf>
    <xf numFmtId="3" fontId="28" fillId="0" borderId="18" xfId="101" applyNumberFormat="1" applyFont="1" applyFill="1" applyBorder="1">
      <alignment/>
      <protection/>
    </xf>
    <xf numFmtId="0" fontId="25" fillId="0" borderId="0" xfId="101" applyFont="1" applyFill="1">
      <alignment/>
      <protection/>
    </xf>
    <xf numFmtId="0" fontId="25" fillId="0" borderId="17" xfId="101" applyFont="1" applyFill="1" applyBorder="1">
      <alignment/>
      <protection/>
    </xf>
    <xf numFmtId="0" fontId="34" fillId="0" borderId="16" xfId="101" applyFont="1" applyFill="1" applyBorder="1" applyAlignment="1">
      <alignment wrapText="1"/>
      <protection/>
    </xf>
    <xf numFmtId="3" fontId="34" fillId="0" borderId="17" xfId="101" applyNumberFormat="1" applyFont="1" applyFill="1" applyBorder="1">
      <alignment/>
      <protection/>
    </xf>
    <xf numFmtId="3" fontId="34" fillId="16" borderId="17" xfId="101" applyNumberFormat="1" applyFont="1" applyFill="1" applyBorder="1">
      <alignment/>
      <protection/>
    </xf>
    <xf numFmtId="3" fontId="34" fillId="0" borderId="18" xfId="101" applyNumberFormat="1" applyFont="1" applyFill="1" applyBorder="1">
      <alignment/>
      <protection/>
    </xf>
    <xf numFmtId="49" fontId="33" fillId="0" borderId="0" xfId="101" applyNumberFormat="1" applyFont="1" applyFill="1">
      <alignment/>
      <protection/>
    </xf>
    <xf numFmtId="0" fontId="33" fillId="0" borderId="0" xfId="101" applyFont="1" applyFill="1">
      <alignment/>
      <protection/>
    </xf>
    <xf numFmtId="0" fontId="27" fillId="0" borderId="17" xfId="101" applyFont="1" applyFill="1" applyBorder="1">
      <alignment/>
      <protection/>
    </xf>
    <xf numFmtId="0" fontId="30" fillId="0" borderId="18" xfId="101" applyFont="1" applyFill="1" applyBorder="1">
      <alignment/>
      <protection/>
    </xf>
    <xf numFmtId="0" fontId="29" fillId="0" borderId="19" xfId="101" applyFont="1" applyFill="1" applyBorder="1" applyAlignment="1">
      <alignment wrapText="1"/>
      <protection/>
    </xf>
    <xf numFmtId="3" fontId="30" fillId="0" borderId="20" xfId="101" applyNumberFormat="1" applyFont="1" applyFill="1" applyBorder="1">
      <alignment/>
      <protection/>
    </xf>
    <xf numFmtId="3" fontId="30" fillId="16" borderId="20" xfId="101" applyNumberFormat="1" applyFont="1" applyFill="1" applyBorder="1">
      <alignment/>
      <protection/>
    </xf>
    <xf numFmtId="3" fontId="30" fillId="0" borderId="21" xfId="101" applyNumberFormat="1" applyFont="1" applyFill="1" applyBorder="1">
      <alignment/>
      <protection/>
    </xf>
    <xf numFmtId="49" fontId="26" fillId="0" borderId="0" xfId="101" applyNumberFormat="1" applyFont="1" applyFill="1">
      <alignment/>
      <protection/>
    </xf>
    <xf numFmtId="3" fontId="25" fillId="0" borderId="0" xfId="101" applyNumberFormat="1" applyFont="1" applyFill="1">
      <alignment/>
      <protection/>
    </xf>
    <xf numFmtId="0" fontId="26" fillId="0" borderId="0" xfId="101" applyFont="1" applyFill="1">
      <alignment/>
      <protection/>
    </xf>
    <xf numFmtId="0" fontId="29" fillId="0" borderId="0" xfId="101" applyFont="1" applyFill="1">
      <alignment/>
      <protection/>
    </xf>
    <xf numFmtId="3" fontId="25" fillId="0" borderId="0" xfId="101" applyNumberFormat="1" applyFill="1" applyAlignment="1">
      <alignment horizontal="left" wrapText="1"/>
      <protection/>
    </xf>
    <xf numFmtId="49" fontId="28" fillId="0" borderId="0" xfId="101" applyNumberFormat="1" applyFont="1" applyFill="1">
      <alignment/>
      <protection/>
    </xf>
    <xf numFmtId="3" fontId="28" fillId="0" borderId="0" xfId="101" applyNumberFormat="1" applyFont="1" applyFill="1" applyAlignment="1">
      <alignment horizontal="left" wrapText="1"/>
      <protection/>
    </xf>
    <xf numFmtId="3" fontId="28" fillId="0" borderId="0" xfId="101" applyNumberFormat="1" applyFont="1" applyFill="1">
      <alignment/>
      <protection/>
    </xf>
    <xf numFmtId="3" fontId="28" fillId="16" borderId="0" xfId="101" applyNumberFormat="1" applyFont="1" applyFill="1">
      <alignment/>
      <protection/>
    </xf>
    <xf numFmtId="0" fontId="28" fillId="0" borderId="0" xfId="101" applyFont="1" applyFill="1" applyAlignment="1">
      <alignment wrapText="1"/>
      <protection/>
    </xf>
    <xf numFmtId="3" fontId="25" fillId="0" borderId="0" xfId="101" applyNumberFormat="1" applyFill="1" applyAlignment="1">
      <alignment/>
      <protection/>
    </xf>
    <xf numFmtId="0" fontId="25" fillId="0" borderId="0" xfId="101" applyFill="1" applyBorder="1" applyAlignment="1">
      <alignment wrapText="1"/>
      <protection/>
    </xf>
    <xf numFmtId="3" fontId="25" fillId="0" borderId="0" xfId="101" applyNumberFormat="1" applyFill="1" applyBorder="1">
      <alignment/>
      <protection/>
    </xf>
    <xf numFmtId="3" fontId="25" fillId="16" borderId="0" xfId="101" applyNumberFormat="1" applyFill="1" applyBorder="1">
      <alignment/>
      <protection/>
    </xf>
    <xf numFmtId="3" fontId="27" fillId="0" borderId="0" xfId="101" applyNumberFormat="1" applyFont="1" applyFill="1" applyAlignment="1">
      <alignment/>
      <protection/>
    </xf>
    <xf numFmtId="3" fontId="25" fillId="0" borderId="0" xfId="101" applyNumberFormat="1" applyFont="1" applyFill="1" applyAlignment="1">
      <alignment/>
      <protection/>
    </xf>
    <xf numFmtId="3" fontId="26" fillId="0" borderId="0" xfId="101" applyNumberFormat="1" applyFont="1" applyFill="1" applyAlignment="1">
      <alignment/>
      <protection/>
    </xf>
    <xf numFmtId="0" fontId="25" fillId="0" borderId="0" xfId="101" applyFill="1" applyBorder="1" applyAlignment="1">
      <alignment horizontal="left" wrapText="1"/>
      <protection/>
    </xf>
    <xf numFmtId="3" fontId="51" fillId="0" borderId="89" xfId="108" applyNumberFormat="1" applyFont="1" applyBorder="1" applyAlignment="1">
      <alignment horizontal="left" vertical="center" wrapText="1"/>
      <protection/>
    </xf>
    <xf numFmtId="3" fontId="51" fillId="0" borderId="90" xfId="108" applyNumberFormat="1" applyFont="1" applyBorder="1" applyAlignment="1">
      <alignment wrapText="1"/>
      <protection/>
    </xf>
    <xf numFmtId="3" fontId="51" fillId="0" borderId="91" xfId="108" applyNumberFormat="1" applyFont="1" applyBorder="1" applyAlignment="1">
      <alignment wrapText="1"/>
      <protection/>
    </xf>
    <xf numFmtId="0" fontId="51" fillId="0" borderId="0" xfId="108" applyFont="1" applyAlignment="1">
      <alignment wrapText="1"/>
      <protection/>
    </xf>
    <xf numFmtId="3" fontId="48" fillId="0" borderId="33" xfId="109" applyNumberFormat="1" applyFont="1" applyBorder="1" applyAlignment="1">
      <alignment vertical="center" wrapText="1"/>
      <protection/>
    </xf>
    <xf numFmtId="3" fontId="48" fillId="0" borderId="32" xfId="108" applyNumberFormat="1" applyFont="1" applyBorder="1">
      <alignment/>
      <protection/>
    </xf>
    <xf numFmtId="3" fontId="48" fillId="0" borderId="17" xfId="108" applyNumberFormat="1" applyFont="1" applyBorder="1">
      <alignment/>
      <protection/>
    </xf>
    <xf numFmtId="3" fontId="48" fillId="0" borderId="18" xfId="108" applyNumberFormat="1" applyFont="1" applyBorder="1">
      <alignment/>
      <protection/>
    </xf>
    <xf numFmtId="3" fontId="51" fillId="0" borderId="33" xfId="109" applyNumberFormat="1" applyFont="1" applyBorder="1" applyAlignment="1">
      <alignment vertical="center" wrapText="1"/>
      <protection/>
    </xf>
    <xf numFmtId="3" fontId="51" fillId="0" borderId="32" xfId="108" applyNumberFormat="1" applyFont="1" applyBorder="1">
      <alignment/>
      <protection/>
    </xf>
    <xf numFmtId="3" fontId="51" fillId="0" borderId="92" xfId="108" applyNumberFormat="1" applyFont="1" applyBorder="1">
      <alignment/>
      <protection/>
    </xf>
    <xf numFmtId="3" fontId="47" fillId="0" borderId="93" xfId="108" applyNumberFormat="1" applyFont="1" applyBorder="1" applyAlignment="1">
      <alignment vertical="center"/>
      <protection/>
    </xf>
    <xf numFmtId="3" fontId="51" fillId="0" borderId="0" xfId="108" applyNumberFormat="1" applyFont="1" applyBorder="1" applyAlignment="1">
      <alignment horizontal="center" vertical="center"/>
      <protection/>
    </xf>
    <xf numFmtId="3" fontId="47" fillId="0" borderId="20" xfId="108" applyNumberFormat="1" applyFont="1" applyBorder="1" applyAlignment="1">
      <alignment horizontal="center" vertical="center" wrapText="1"/>
      <protection/>
    </xf>
    <xf numFmtId="3" fontId="47" fillId="0" borderId="21" xfId="108" applyNumberFormat="1" applyFont="1" applyBorder="1" applyAlignment="1">
      <alignment horizontal="center" vertical="center" wrapText="1"/>
      <protection/>
    </xf>
    <xf numFmtId="3" fontId="47" fillId="0" borderId="28" xfId="108" applyNumberFormat="1" applyFont="1" applyBorder="1" applyAlignment="1">
      <alignment vertical="center"/>
      <protection/>
    </xf>
    <xf numFmtId="3" fontId="51" fillId="0" borderId="16" xfId="108" applyNumberFormat="1" applyFont="1" applyBorder="1" applyAlignment="1">
      <alignment vertical="center"/>
      <protection/>
    </xf>
    <xf numFmtId="3" fontId="48" fillId="0" borderId="16" xfId="109" applyNumberFormat="1" applyFont="1" applyBorder="1" applyAlignment="1">
      <alignment wrapText="1"/>
      <protection/>
    </xf>
    <xf numFmtId="3" fontId="47" fillId="0" borderId="16" xfId="108" applyNumberFormat="1" applyFont="1" applyBorder="1" applyAlignment="1">
      <alignment vertical="center"/>
      <protection/>
    </xf>
    <xf numFmtId="3" fontId="51" fillId="0" borderId="16" xfId="109" applyNumberFormat="1" applyFont="1" applyBorder="1" applyAlignment="1">
      <alignment wrapText="1"/>
      <protection/>
    </xf>
    <xf numFmtId="0" fontId="22" fillId="0" borderId="18" xfId="101" applyFont="1" applyBorder="1">
      <alignment/>
      <protection/>
    </xf>
    <xf numFmtId="3" fontId="22" fillId="0" borderId="18" xfId="101" applyNumberFormat="1" applyFont="1" applyBorder="1">
      <alignment/>
      <protection/>
    </xf>
    <xf numFmtId="3" fontId="20" fillId="0" borderId="18" xfId="101" applyNumberFormat="1" applyFont="1" applyBorder="1">
      <alignment/>
      <protection/>
    </xf>
    <xf numFmtId="3" fontId="24" fillId="0" borderId="18" xfId="101" applyNumberFormat="1" applyFont="1" applyBorder="1">
      <alignment/>
      <protection/>
    </xf>
    <xf numFmtId="3" fontId="64" fillId="0" borderId="18" xfId="101" applyNumberFormat="1" applyFont="1" applyBorder="1">
      <alignment/>
      <protection/>
    </xf>
    <xf numFmtId="3" fontId="20" fillId="0" borderId="21" xfId="101" applyNumberFormat="1" applyFont="1" applyBorder="1">
      <alignment/>
      <protection/>
    </xf>
    <xf numFmtId="3" fontId="22" fillId="0" borderId="0" xfId="101" applyNumberFormat="1" applyFont="1" applyBorder="1">
      <alignment/>
      <protection/>
    </xf>
    <xf numFmtId="0" fontId="22" fillId="0" borderId="0" xfId="101" applyFont="1">
      <alignment/>
      <protection/>
    </xf>
    <xf numFmtId="0" fontId="29" fillId="0" borderId="0" xfId="100" applyFont="1" applyFill="1" applyBorder="1" applyAlignment="1">
      <alignment horizontal="center" vertical="center"/>
      <protection/>
    </xf>
    <xf numFmtId="0" fontId="30" fillId="0" borderId="0" xfId="100" applyFont="1" applyBorder="1" applyAlignment="1">
      <alignment horizontal="center" vertical="center"/>
      <protection/>
    </xf>
    <xf numFmtId="3" fontId="28" fillId="0" borderId="17" xfId="100" applyNumberFormat="1" applyFont="1" applyBorder="1" applyAlignment="1">
      <alignment horizontal="right"/>
      <protection/>
    </xf>
    <xf numFmtId="3" fontId="30" fillId="0" borderId="17" xfId="100" applyNumberFormat="1" applyFont="1" applyBorder="1" applyAlignment="1">
      <alignment horizontal="right"/>
      <protection/>
    </xf>
    <xf numFmtId="0" fontId="28" fillId="0" borderId="17" xfId="100" applyFont="1" applyBorder="1">
      <alignment/>
      <protection/>
    </xf>
    <xf numFmtId="0" fontId="30" fillId="0" borderId="14" xfId="100" applyFont="1" applyBorder="1" applyAlignment="1">
      <alignment horizontal="center" vertical="center" wrapText="1"/>
      <protection/>
    </xf>
    <xf numFmtId="0" fontId="30" fillId="0" borderId="15" xfId="100" applyFont="1" applyBorder="1" applyAlignment="1">
      <alignment horizontal="center" vertical="center" wrapText="1"/>
      <protection/>
    </xf>
    <xf numFmtId="0" fontId="28" fillId="0" borderId="16" xfId="100" applyFont="1" applyBorder="1">
      <alignment/>
      <protection/>
    </xf>
    <xf numFmtId="0" fontId="28" fillId="0" borderId="16" xfId="100" applyFont="1" applyBorder="1" applyAlignment="1">
      <alignment horizontal="left"/>
      <protection/>
    </xf>
    <xf numFmtId="0" fontId="28" fillId="0" borderId="19" xfId="100" applyFont="1" applyBorder="1" applyAlignment="1">
      <alignment horizontal="left"/>
      <protection/>
    </xf>
    <xf numFmtId="0" fontId="28" fillId="0" borderId="20" xfId="100" applyFont="1" applyBorder="1">
      <alignment/>
      <protection/>
    </xf>
    <xf numFmtId="3" fontId="28" fillId="0" borderId="20" xfId="100" applyNumberFormat="1" applyFont="1" applyBorder="1" applyAlignment="1">
      <alignment horizontal="right"/>
      <protection/>
    </xf>
    <xf numFmtId="3" fontId="30" fillId="0" borderId="20" xfId="100" applyNumberFormat="1" applyFont="1" applyBorder="1" applyAlignment="1">
      <alignment horizontal="right"/>
      <protection/>
    </xf>
    <xf numFmtId="0" fontId="30" fillId="0" borderId="17" xfId="102" applyFont="1" applyBorder="1" applyAlignment="1">
      <alignment horizontal="center" wrapText="1"/>
      <protection/>
    </xf>
    <xf numFmtId="3" fontId="30" fillId="0" borderId="17" xfId="102" applyNumberFormat="1" applyFont="1" applyBorder="1">
      <alignment/>
      <protection/>
    </xf>
    <xf numFmtId="0" fontId="30" fillId="0" borderId="17" xfId="102" applyFont="1" applyBorder="1" applyAlignment="1">
      <alignment wrapText="1"/>
      <protection/>
    </xf>
    <xf numFmtId="3" fontId="28" fillId="0" borderId="17" xfId="102" applyNumberFormat="1" applyFont="1" applyBorder="1">
      <alignment/>
      <protection/>
    </xf>
    <xf numFmtId="0" fontId="28" fillId="0" borderId="17" xfId="102" applyFont="1" applyBorder="1" applyAlignment="1">
      <alignment wrapText="1"/>
      <protection/>
    </xf>
    <xf numFmtId="0" fontId="30" fillId="0" borderId="16" xfId="102" applyFont="1" applyBorder="1">
      <alignment/>
      <protection/>
    </xf>
    <xf numFmtId="0" fontId="30" fillId="0" borderId="18" xfId="102" applyFont="1" applyBorder="1" applyAlignment="1">
      <alignment horizontal="center" wrapText="1"/>
      <protection/>
    </xf>
    <xf numFmtId="3" fontId="30" fillId="0" borderId="18" xfId="102" applyNumberFormat="1" applyFont="1" applyBorder="1">
      <alignment/>
      <protection/>
    </xf>
    <xf numFmtId="0" fontId="30" fillId="0" borderId="19" xfId="102" applyFont="1" applyBorder="1">
      <alignment/>
      <protection/>
    </xf>
    <xf numFmtId="3" fontId="30" fillId="0" borderId="20" xfId="102" applyNumberFormat="1" applyFont="1" applyBorder="1">
      <alignment/>
      <protection/>
    </xf>
    <xf numFmtId="0" fontId="30" fillId="0" borderId="20" xfId="102" applyFont="1" applyBorder="1">
      <alignment/>
      <protection/>
    </xf>
    <xf numFmtId="3" fontId="30" fillId="0" borderId="21" xfId="102" applyNumberFormat="1" applyFont="1" applyBorder="1">
      <alignment/>
      <protection/>
    </xf>
    <xf numFmtId="0" fontId="30" fillId="0" borderId="17" xfId="102" applyFont="1" applyBorder="1" applyAlignment="1">
      <alignment horizontal="left" vertical="center"/>
      <protection/>
    </xf>
    <xf numFmtId="3" fontId="30" fillId="0" borderId="17" xfId="102" applyNumberFormat="1" applyFont="1" applyBorder="1" applyAlignment="1">
      <alignment horizontal="right" vertical="center"/>
      <protection/>
    </xf>
    <xf numFmtId="0" fontId="28" fillId="0" borderId="17" xfId="102" applyFont="1" applyBorder="1" applyAlignment="1">
      <alignment horizontal="left" vertical="center" wrapText="1"/>
      <protection/>
    </xf>
    <xf numFmtId="3" fontId="28" fillId="0" borderId="17" xfId="102" applyNumberFormat="1" applyFont="1" applyBorder="1" applyAlignment="1">
      <alignment horizontal="right" vertical="center"/>
      <protection/>
    </xf>
    <xf numFmtId="0" fontId="30" fillId="0" borderId="14" xfId="102" applyFont="1" applyBorder="1" applyAlignment="1">
      <alignment horizontal="center" vertical="center"/>
      <protection/>
    </xf>
    <xf numFmtId="0" fontId="30" fillId="0" borderId="15" xfId="102" applyFont="1" applyBorder="1" applyAlignment="1">
      <alignment horizontal="center" vertical="center"/>
      <protection/>
    </xf>
    <xf numFmtId="0" fontId="30" fillId="0" borderId="16" xfId="102" applyFont="1" applyBorder="1" applyAlignment="1">
      <alignment horizontal="left" vertical="center"/>
      <protection/>
    </xf>
    <xf numFmtId="3" fontId="30" fillId="0" borderId="18" xfId="102" applyNumberFormat="1" applyFont="1" applyBorder="1" applyAlignment="1">
      <alignment horizontal="right" vertical="center"/>
      <protection/>
    </xf>
    <xf numFmtId="0" fontId="30" fillId="0" borderId="19" xfId="102" applyFont="1" applyBorder="1" applyAlignment="1">
      <alignment horizontal="left" vertical="center"/>
      <protection/>
    </xf>
    <xf numFmtId="3" fontId="30" fillId="0" borderId="20" xfId="102" applyNumberFormat="1" applyFont="1" applyBorder="1" applyAlignment="1">
      <alignment horizontal="right" vertical="center"/>
      <protection/>
    </xf>
    <xf numFmtId="0" fontId="30" fillId="0" borderId="20" xfId="102" applyFont="1" applyBorder="1" applyAlignment="1">
      <alignment horizontal="left" vertical="center"/>
      <protection/>
    </xf>
    <xf numFmtId="3" fontId="30" fillId="0" borderId="21" xfId="102" applyNumberFormat="1" applyFont="1" applyBorder="1" applyAlignment="1">
      <alignment horizontal="right" vertical="center"/>
      <protection/>
    </xf>
    <xf numFmtId="3" fontId="47" fillId="0" borderId="17" xfId="109" applyNumberFormat="1" applyFont="1" applyBorder="1">
      <alignment/>
      <protection/>
    </xf>
    <xf numFmtId="3" fontId="58" fillId="0" borderId="17" xfId="109" applyNumberFormat="1" applyFont="1" applyBorder="1">
      <alignment/>
      <protection/>
    </xf>
    <xf numFmtId="3" fontId="47" fillId="0" borderId="14" xfId="109" applyNumberFormat="1" applyFont="1" applyBorder="1" applyAlignment="1">
      <alignment horizontal="center"/>
      <protection/>
    </xf>
    <xf numFmtId="0" fontId="58" fillId="0" borderId="18" xfId="109" applyFont="1" applyBorder="1">
      <alignment/>
      <protection/>
    </xf>
    <xf numFmtId="0" fontId="47" fillId="0" borderId="18" xfId="109" applyFont="1" applyBorder="1">
      <alignment/>
      <protection/>
    </xf>
    <xf numFmtId="0" fontId="48" fillId="0" borderId="18" xfId="109" applyFont="1" applyBorder="1">
      <alignment/>
      <protection/>
    </xf>
    <xf numFmtId="3" fontId="47" fillId="0" borderId="20" xfId="109" applyNumberFormat="1" applyFont="1" applyBorder="1">
      <alignment/>
      <protection/>
    </xf>
    <xf numFmtId="0" fontId="47" fillId="0" borderId="15" xfId="109" applyFont="1" applyBorder="1" applyAlignment="1">
      <alignment horizontal="center"/>
      <protection/>
    </xf>
    <xf numFmtId="0" fontId="30" fillId="0" borderId="16" xfId="102" applyFont="1" applyBorder="1" applyAlignment="1">
      <alignment wrapText="1"/>
      <protection/>
    </xf>
    <xf numFmtId="0" fontId="28" fillId="0" borderId="94" xfId="102" applyFont="1" applyBorder="1">
      <alignment/>
      <protection/>
    </xf>
    <xf numFmtId="3" fontId="28" fillId="0" borderId="53" xfId="102" applyNumberFormat="1" applyFont="1" applyBorder="1">
      <alignment/>
      <protection/>
    </xf>
    <xf numFmtId="0" fontId="30" fillId="0" borderId="53" xfId="102" applyFont="1" applyBorder="1" applyAlignment="1">
      <alignment wrapText="1"/>
      <protection/>
    </xf>
    <xf numFmtId="3" fontId="30" fillId="0" borderId="95" xfId="102" applyNumberFormat="1" applyFont="1" applyBorder="1">
      <alignment/>
      <protection/>
    </xf>
    <xf numFmtId="0" fontId="30" fillId="0" borderId="0" xfId="102" applyFont="1" applyBorder="1">
      <alignment/>
      <protection/>
    </xf>
    <xf numFmtId="3" fontId="30" fillId="0" borderId="0" xfId="102" applyNumberFormat="1" applyFont="1" applyBorder="1">
      <alignment/>
      <protection/>
    </xf>
    <xf numFmtId="0" fontId="30" fillId="0" borderId="17" xfId="102" applyFont="1" applyBorder="1" applyAlignment="1">
      <alignment horizontal="left" vertical="center" wrapText="1"/>
      <protection/>
    </xf>
    <xf numFmtId="3" fontId="30" fillId="0" borderId="0" xfId="102" applyNumberFormat="1" applyFont="1">
      <alignment/>
      <protection/>
    </xf>
    <xf numFmtId="49" fontId="20" fillId="0" borderId="16" xfId="0" applyNumberFormat="1" applyFont="1" applyBorder="1" applyAlignment="1">
      <alignment horizontal="left" wrapText="1"/>
    </xf>
    <xf numFmtId="49" fontId="20" fillId="0" borderId="17" xfId="0" applyNumberFormat="1" applyFont="1" applyBorder="1" applyAlignment="1">
      <alignment horizontal="left" wrapText="1"/>
    </xf>
    <xf numFmtId="0" fontId="30" fillId="0" borderId="17" xfId="99" applyFont="1" applyFill="1" applyBorder="1" applyAlignment="1">
      <alignment horizontal="left"/>
      <protection/>
    </xf>
    <xf numFmtId="0" fontId="28" fillId="0" borderId="94" xfId="101" applyFont="1" applyBorder="1" applyAlignment="1">
      <alignment wrapText="1"/>
      <protection/>
    </xf>
    <xf numFmtId="3" fontId="28" fillId="0" borderId="53" xfId="101" applyNumberFormat="1" applyFont="1" applyBorder="1">
      <alignment/>
      <protection/>
    </xf>
    <xf numFmtId="3" fontId="22" fillId="0" borderId="95" xfId="101" applyNumberFormat="1" applyFont="1" applyBorder="1">
      <alignment/>
      <protection/>
    </xf>
    <xf numFmtId="3" fontId="29" fillId="0" borderId="53" xfId="101" applyNumberFormat="1" applyFont="1" applyBorder="1">
      <alignment/>
      <protection/>
    </xf>
    <xf numFmtId="3" fontId="64" fillId="0" borderId="95" xfId="101" applyNumberFormat="1" applyFont="1" applyBorder="1">
      <alignment/>
      <protection/>
    </xf>
    <xf numFmtId="3" fontId="28" fillId="0" borderId="18" xfId="101" applyNumberFormat="1" applyFont="1" applyBorder="1">
      <alignment/>
      <protection/>
    </xf>
    <xf numFmtId="3" fontId="27" fillId="0" borderId="18" xfId="101" applyNumberFormat="1" applyFont="1" applyBorder="1">
      <alignment/>
      <protection/>
    </xf>
    <xf numFmtId="0" fontId="20" fillId="0" borderId="33" xfId="0" applyFont="1" applyBorder="1" applyAlignment="1">
      <alignment horizontal="left"/>
    </xf>
    <xf numFmtId="0" fontId="20" fillId="0" borderId="32" xfId="0" applyFont="1" applyBorder="1" applyAlignment="1">
      <alignment horizontal="left"/>
    </xf>
    <xf numFmtId="0" fontId="40" fillId="0" borderId="96" xfId="105" applyFont="1" applyBorder="1" applyAlignment="1">
      <alignment horizontal="center" wrapText="1"/>
      <protection/>
    </xf>
    <xf numFmtId="49" fontId="40" fillId="0" borderId="97" xfId="105" applyNumberFormat="1" applyFont="1" applyBorder="1" applyAlignment="1">
      <alignment wrapText="1"/>
      <protection/>
    </xf>
    <xf numFmtId="49" fontId="41" fillId="0" borderId="97" xfId="105" applyNumberFormat="1" applyFont="1" applyBorder="1" applyAlignment="1">
      <alignment wrapText="1"/>
      <protection/>
    </xf>
    <xf numFmtId="3" fontId="40" fillId="0" borderId="42" xfId="105" applyNumberFormat="1" applyFont="1" applyBorder="1">
      <alignment/>
      <protection/>
    </xf>
    <xf numFmtId="3" fontId="41" fillId="0" borderId="42" xfId="105" applyNumberFormat="1" applyFont="1" applyBorder="1">
      <alignment/>
      <protection/>
    </xf>
    <xf numFmtId="3" fontId="43" fillId="0" borderId="42" xfId="107" applyNumberFormat="1" applyFont="1" applyBorder="1">
      <alignment/>
      <protection/>
    </xf>
    <xf numFmtId="3" fontId="42" fillId="0" borderId="42" xfId="105" applyNumberFormat="1" applyFont="1" applyBorder="1">
      <alignment/>
      <protection/>
    </xf>
    <xf numFmtId="3" fontId="40" fillId="0" borderId="38" xfId="105" applyNumberFormat="1" applyFont="1" applyBorder="1">
      <alignment/>
      <protection/>
    </xf>
    <xf numFmtId="3" fontId="40" fillId="0" borderId="98" xfId="105" applyNumberFormat="1" applyFont="1" applyBorder="1">
      <alignment/>
      <protection/>
    </xf>
    <xf numFmtId="0" fontId="41" fillId="0" borderId="92" xfId="105" applyFont="1" applyBorder="1" applyAlignment="1">
      <alignment wrapText="1"/>
      <protection/>
    </xf>
    <xf numFmtId="0" fontId="40" fillId="0" borderId="99" xfId="105" applyFont="1" applyBorder="1" applyAlignment="1">
      <alignment horizontal="center" wrapText="1"/>
      <protection/>
    </xf>
    <xf numFmtId="49" fontId="40" fillId="0" borderId="100" xfId="105" applyNumberFormat="1" applyFont="1" applyBorder="1" applyAlignment="1">
      <alignment wrapText="1"/>
      <protection/>
    </xf>
    <xf numFmtId="49" fontId="41" fillId="0" borderId="43" xfId="105" applyNumberFormat="1" applyFont="1" applyBorder="1" applyAlignment="1">
      <alignment wrapText="1"/>
      <protection/>
    </xf>
    <xf numFmtId="49" fontId="40" fillId="0" borderId="44" xfId="105" applyNumberFormat="1" applyFont="1" applyBorder="1" applyAlignment="1">
      <alignment wrapText="1"/>
      <protection/>
    </xf>
    <xf numFmtId="49" fontId="41" fillId="0" borderId="44" xfId="105" applyNumberFormat="1" applyFont="1" applyBorder="1" applyAlignment="1">
      <alignment wrapText="1"/>
      <protection/>
    </xf>
    <xf numFmtId="49" fontId="41" fillId="0" borderId="44" xfId="105" applyNumberFormat="1" applyFont="1" applyBorder="1" applyAlignment="1">
      <alignment wrapText="1"/>
      <protection/>
    </xf>
    <xf numFmtId="49" fontId="40" fillId="0" borderId="44" xfId="105" applyNumberFormat="1" applyFont="1" applyBorder="1" applyAlignment="1">
      <alignment wrapText="1"/>
      <protection/>
    </xf>
    <xf numFmtId="49" fontId="41" fillId="0" borderId="101" xfId="105" applyNumberFormat="1" applyFont="1" applyBorder="1" applyAlignment="1">
      <alignment wrapText="1"/>
      <protection/>
    </xf>
    <xf numFmtId="49" fontId="40" fillId="0" borderId="42" xfId="105" applyNumberFormat="1" applyFont="1" applyBorder="1" applyAlignment="1">
      <alignment wrapText="1"/>
      <protection/>
    </xf>
    <xf numFmtId="49" fontId="41" fillId="0" borderId="42" xfId="105" applyNumberFormat="1" applyFont="1" applyBorder="1" applyAlignment="1">
      <alignment wrapText="1"/>
      <protection/>
    </xf>
    <xf numFmtId="0" fontId="40" fillId="0" borderId="102" xfId="105" applyFont="1" applyBorder="1" applyAlignment="1">
      <alignment wrapText="1"/>
      <protection/>
    </xf>
    <xf numFmtId="0" fontId="40" fillId="0" borderId="46" xfId="105" applyFont="1" applyBorder="1" applyAlignment="1">
      <alignment wrapText="1"/>
      <protection/>
    </xf>
    <xf numFmtId="0" fontId="40" fillId="0" borderId="43" xfId="105" applyFont="1" applyBorder="1" applyAlignment="1">
      <alignment wrapText="1"/>
      <protection/>
    </xf>
    <xf numFmtId="0" fontId="40" fillId="0" borderId="103" xfId="105" applyFont="1" applyBorder="1" applyAlignment="1">
      <alignment wrapText="1"/>
      <protection/>
    </xf>
    <xf numFmtId="0" fontId="40" fillId="0" borderId="104" xfId="110" applyFont="1" applyBorder="1" applyAlignment="1">
      <alignment wrapText="1"/>
      <protection/>
    </xf>
    <xf numFmtId="3" fontId="40" fillId="0" borderId="43" xfId="105" applyNumberFormat="1" applyFont="1" applyBorder="1">
      <alignment/>
      <protection/>
    </xf>
    <xf numFmtId="3" fontId="41" fillId="0" borderId="43" xfId="105" applyNumberFormat="1" applyFont="1" applyBorder="1">
      <alignment/>
      <protection/>
    </xf>
    <xf numFmtId="3" fontId="40" fillId="0" borderId="44" xfId="105" applyNumberFormat="1" applyFont="1" applyBorder="1">
      <alignment/>
      <protection/>
    </xf>
    <xf numFmtId="3" fontId="41" fillId="0" borderId="101" xfId="105" applyNumberFormat="1" applyFont="1" applyBorder="1">
      <alignment/>
      <protection/>
    </xf>
    <xf numFmtId="3" fontId="41" fillId="0" borderId="42" xfId="105" applyNumberFormat="1" applyFont="1" applyBorder="1">
      <alignment/>
      <protection/>
    </xf>
    <xf numFmtId="3" fontId="40" fillId="0" borderId="102" xfId="105" applyNumberFormat="1" applyFont="1" applyBorder="1">
      <alignment/>
      <protection/>
    </xf>
    <xf numFmtId="3" fontId="40" fillId="0" borderId="46" xfId="105" applyNumberFormat="1" applyFont="1" applyBorder="1">
      <alignment/>
      <protection/>
    </xf>
    <xf numFmtId="3" fontId="40" fillId="0" borderId="43" xfId="105" applyNumberFormat="1" applyFont="1" applyBorder="1">
      <alignment/>
      <protection/>
    </xf>
    <xf numFmtId="3" fontId="40" fillId="0" borderId="103" xfId="105" applyNumberFormat="1" applyFont="1" applyBorder="1">
      <alignment/>
      <protection/>
    </xf>
    <xf numFmtId="3" fontId="40" fillId="0" borderId="104" xfId="110" applyNumberFormat="1" applyFont="1" applyBorder="1">
      <alignment/>
      <protection/>
    </xf>
    <xf numFmtId="0" fontId="40" fillId="0" borderId="105" xfId="105" applyFont="1" applyBorder="1" applyAlignment="1">
      <alignment horizontal="center" wrapText="1"/>
      <protection/>
    </xf>
    <xf numFmtId="0" fontId="40" fillId="0" borderId="106" xfId="105" applyFont="1" applyBorder="1" applyAlignment="1">
      <alignment horizontal="left" wrapText="1"/>
      <protection/>
    </xf>
    <xf numFmtId="0" fontId="40" fillId="0" borderId="92" xfId="105" applyFont="1" applyBorder="1" applyAlignment="1">
      <alignment wrapText="1"/>
      <protection/>
    </xf>
    <xf numFmtId="0" fontId="41" fillId="0" borderId="92" xfId="110" applyFont="1" applyBorder="1" applyAlignment="1">
      <alignment wrapText="1"/>
      <protection/>
    </xf>
    <xf numFmtId="0" fontId="43" fillId="0" borderId="92" xfId="107" applyFont="1" applyBorder="1" applyAlignment="1">
      <alignment wrapText="1"/>
      <protection/>
    </xf>
    <xf numFmtId="49" fontId="48" fillId="0" borderId="92" xfId="107" applyNumberFormat="1" applyFont="1" applyBorder="1" applyAlignment="1">
      <alignment wrapText="1"/>
      <protection/>
    </xf>
    <xf numFmtId="49" fontId="43" fillId="0" borderId="92" xfId="107" applyNumberFormat="1" applyFont="1" applyBorder="1" applyAlignment="1">
      <alignment wrapText="1"/>
      <protection/>
    </xf>
    <xf numFmtId="0" fontId="41" fillId="0" borderId="92" xfId="110" applyFont="1" applyBorder="1" applyAlignment="1">
      <alignment wrapText="1" shrinkToFit="1"/>
      <protection/>
    </xf>
    <xf numFmtId="0" fontId="42" fillId="0" borderId="92" xfId="110" applyFont="1" applyBorder="1" applyAlignment="1">
      <alignment wrapText="1" shrinkToFit="1"/>
      <protection/>
    </xf>
    <xf numFmtId="49" fontId="41" fillId="0" borderId="92" xfId="105" applyNumberFormat="1" applyFont="1" applyBorder="1" applyAlignment="1">
      <alignment wrapText="1"/>
      <protection/>
    </xf>
    <xf numFmtId="0" fontId="40" fillId="0" borderId="92" xfId="105" applyFont="1" applyBorder="1" applyAlignment="1">
      <alignment wrapText="1"/>
      <protection/>
    </xf>
    <xf numFmtId="0" fontId="35" fillId="0" borderId="92" xfId="0" applyFont="1" applyBorder="1" applyAlignment="1">
      <alignment/>
    </xf>
    <xf numFmtId="0" fontId="40" fillId="0" borderId="107" xfId="110" applyFont="1" applyBorder="1" applyAlignment="1">
      <alignment wrapText="1"/>
      <protection/>
    </xf>
    <xf numFmtId="3" fontId="40" fillId="0" borderId="42" xfId="105" applyNumberFormat="1" applyFont="1" applyBorder="1">
      <alignment/>
      <protection/>
    </xf>
    <xf numFmtId="49" fontId="40" fillId="0" borderId="108" xfId="105" applyNumberFormat="1" applyFont="1" applyBorder="1" applyAlignment="1">
      <alignment wrapText="1"/>
      <protection/>
    </xf>
    <xf numFmtId="49" fontId="41" fillId="0" borderId="109" xfId="105" applyNumberFormat="1" applyFont="1" applyBorder="1" applyAlignment="1">
      <alignment wrapText="1"/>
      <protection/>
    </xf>
    <xf numFmtId="49" fontId="40" fillId="0" borderId="109" xfId="105" applyNumberFormat="1" applyFont="1" applyBorder="1" applyAlignment="1">
      <alignment wrapText="1"/>
      <protection/>
    </xf>
    <xf numFmtId="49" fontId="40" fillId="0" borderId="97" xfId="105" applyNumberFormat="1" applyFont="1" applyBorder="1" applyAlignment="1">
      <alignment wrapText="1"/>
      <protection/>
    </xf>
    <xf numFmtId="49" fontId="41" fillId="0" borderId="110" xfId="105" applyNumberFormat="1" applyFont="1" applyBorder="1" applyAlignment="1">
      <alignment wrapText="1"/>
      <protection/>
    </xf>
    <xf numFmtId="49" fontId="40" fillId="0" borderId="111" xfId="105" applyNumberFormat="1" applyFont="1" applyBorder="1" applyAlignment="1">
      <alignment wrapText="1"/>
      <protection/>
    </xf>
    <xf numFmtId="0" fontId="40" fillId="0" borderId="111" xfId="105" applyFont="1" applyBorder="1" applyAlignment="1">
      <alignment wrapText="1"/>
      <protection/>
    </xf>
    <xf numFmtId="0" fontId="40" fillId="0" borderId="25" xfId="105" applyFont="1" applyBorder="1" applyAlignment="1">
      <alignment wrapText="1"/>
      <protection/>
    </xf>
    <xf numFmtId="0" fontId="40" fillId="0" borderId="99" xfId="105" applyFont="1" applyBorder="1" applyAlignment="1">
      <alignment horizontal="center"/>
      <protection/>
    </xf>
    <xf numFmtId="3" fontId="40" fillId="0" borderId="100" xfId="105" applyNumberFormat="1" applyFont="1" applyBorder="1">
      <alignment/>
      <protection/>
    </xf>
    <xf numFmtId="3" fontId="40" fillId="0" borderId="112" xfId="105" applyNumberFormat="1" applyFont="1" applyBorder="1">
      <alignment/>
      <protection/>
    </xf>
    <xf numFmtId="0" fontId="42" fillId="0" borderId="0" xfId="105" applyFont="1" applyBorder="1" applyAlignment="1">
      <alignment wrapText="1"/>
      <protection/>
    </xf>
    <xf numFmtId="3" fontId="20" fillId="0" borderId="98" xfId="105" applyNumberFormat="1" applyFont="1" applyBorder="1">
      <alignment/>
      <protection/>
    </xf>
    <xf numFmtId="0" fontId="50" fillId="0" borderId="17" xfId="99" applyFont="1" applyFill="1" applyBorder="1">
      <alignment/>
      <protection/>
    </xf>
    <xf numFmtId="0" fontId="50" fillId="0" borderId="17" xfId="99" applyFont="1" applyFill="1" applyBorder="1" applyAlignment="1">
      <alignment horizontal="left"/>
      <protection/>
    </xf>
    <xf numFmtId="3" fontId="28" fillId="0" borderId="17" xfId="99" applyNumberFormat="1" applyFont="1" applyFill="1" applyBorder="1">
      <alignment/>
      <protection/>
    </xf>
    <xf numFmtId="3" fontId="50" fillId="0" borderId="17" xfId="99" applyNumberFormat="1" applyFont="1" applyFill="1" applyBorder="1">
      <alignment/>
      <protection/>
    </xf>
    <xf numFmtId="0" fontId="28" fillId="0" borderId="17" xfId="99" applyFont="1" applyFill="1" applyBorder="1">
      <alignment/>
      <protection/>
    </xf>
    <xf numFmtId="0" fontId="28" fillId="0" borderId="17" xfId="99" applyFont="1" applyFill="1" applyBorder="1" applyAlignment="1">
      <alignment wrapText="1"/>
      <protection/>
    </xf>
    <xf numFmtId="0" fontId="28" fillId="0" borderId="17" xfId="99" applyFont="1" applyFill="1" applyBorder="1" applyAlignment="1">
      <alignment horizontal="left"/>
      <protection/>
    </xf>
    <xf numFmtId="0" fontId="28" fillId="0" borderId="17" xfId="99" applyFont="1" applyFill="1" applyBorder="1" applyAlignment="1">
      <alignment horizontal="right"/>
      <protection/>
    </xf>
    <xf numFmtId="3" fontId="28" fillId="0" borderId="17" xfId="99" applyNumberFormat="1" applyFont="1" applyFill="1" applyBorder="1">
      <alignment/>
      <protection/>
    </xf>
    <xf numFmtId="49" fontId="28" fillId="0" borderId="17" xfId="98" applyNumberFormat="1" applyFont="1" applyFill="1" applyBorder="1" applyAlignment="1">
      <alignment horizontal="center" vertical="center"/>
      <protection/>
    </xf>
    <xf numFmtId="0" fontId="28" fillId="0" borderId="17" xfId="98" applyFont="1" applyFill="1" applyBorder="1" applyAlignment="1">
      <alignment horizontal="left" vertical="center"/>
      <protection/>
    </xf>
    <xf numFmtId="0" fontId="30" fillId="0" borderId="17" xfId="99" applyFont="1" applyFill="1" applyBorder="1" applyAlignment="1">
      <alignment horizontal="left"/>
      <protection/>
    </xf>
    <xf numFmtId="3" fontId="30" fillId="0" borderId="17" xfId="99" applyNumberFormat="1" applyFont="1" applyFill="1" applyBorder="1" applyAlignment="1" quotePrefix="1">
      <alignment/>
      <protection/>
    </xf>
    <xf numFmtId="0" fontId="28" fillId="0" borderId="18" xfId="99" applyFont="1" applyFill="1" applyBorder="1">
      <alignment/>
      <protection/>
    </xf>
    <xf numFmtId="3" fontId="50" fillId="0" borderId="18" xfId="99" applyNumberFormat="1" applyFont="1" applyFill="1" applyBorder="1">
      <alignment/>
      <protection/>
    </xf>
    <xf numFmtId="0" fontId="50" fillId="0" borderId="28" xfId="99" applyFont="1" applyFill="1" applyBorder="1">
      <alignment/>
      <protection/>
    </xf>
    <xf numFmtId="49" fontId="28" fillId="0" borderId="23" xfId="99" applyNumberFormat="1" applyFont="1" applyFill="1" applyBorder="1" applyAlignment="1">
      <alignment horizontal="center"/>
      <protection/>
    </xf>
    <xf numFmtId="0" fontId="28" fillId="0" borderId="23" xfId="99" applyFont="1" applyFill="1" applyBorder="1" applyAlignment="1">
      <alignment/>
      <protection/>
    </xf>
    <xf numFmtId="0" fontId="50" fillId="0" borderId="23" xfId="99" applyFont="1" applyFill="1" applyBorder="1" applyAlignment="1">
      <alignment horizontal="left"/>
      <protection/>
    </xf>
    <xf numFmtId="3" fontId="30" fillId="0" borderId="23" xfId="99" applyNumberFormat="1" applyFont="1" applyFill="1" applyBorder="1">
      <alignment/>
      <protection/>
    </xf>
    <xf numFmtId="3" fontId="28" fillId="0" borderId="23" xfId="99" applyNumberFormat="1" applyFont="1" applyFill="1" applyBorder="1">
      <alignment/>
      <protection/>
    </xf>
    <xf numFmtId="0" fontId="50" fillId="0" borderId="23" xfId="99" applyFont="1" applyFill="1" applyBorder="1">
      <alignment/>
      <protection/>
    </xf>
    <xf numFmtId="0" fontId="50" fillId="0" borderId="34" xfId="99" applyFont="1" applyFill="1" applyBorder="1">
      <alignment/>
      <protection/>
    </xf>
    <xf numFmtId="0" fontId="28" fillId="0" borderId="67" xfId="99" applyFont="1" applyFill="1" applyBorder="1" applyAlignment="1">
      <alignment/>
      <protection/>
    </xf>
    <xf numFmtId="3" fontId="30" fillId="0" borderId="70" xfId="99" applyNumberFormat="1" applyFont="1" applyFill="1" applyBorder="1">
      <alignment/>
      <protection/>
    </xf>
    <xf numFmtId="3" fontId="30" fillId="0" borderId="20" xfId="99" applyNumberFormat="1" applyFont="1" applyFill="1" applyBorder="1" applyAlignment="1">
      <alignment/>
      <protection/>
    </xf>
    <xf numFmtId="3" fontId="20" fillId="0" borderId="41" xfId="0" applyNumberFormat="1" applyFont="1" applyBorder="1" applyAlignment="1">
      <alignment/>
    </xf>
    <xf numFmtId="3" fontId="20" fillId="0" borderId="42" xfId="0" applyNumberFormat="1" applyFont="1" applyBorder="1" applyAlignment="1">
      <alignment/>
    </xf>
    <xf numFmtId="3" fontId="20" fillId="0" borderId="42" xfId="0" applyNumberFormat="1" applyFont="1" applyBorder="1" applyAlignment="1">
      <alignment/>
    </xf>
    <xf numFmtId="3" fontId="22" fillId="0" borderId="42" xfId="0" applyNumberFormat="1" applyFont="1" applyBorder="1" applyAlignment="1">
      <alignment/>
    </xf>
    <xf numFmtId="3" fontId="54" fillId="0" borderId="42" xfId="0" applyNumberFormat="1" applyFont="1" applyBorder="1" applyAlignment="1">
      <alignment/>
    </xf>
    <xf numFmtId="3" fontId="22" fillId="0" borderId="42" xfId="0" applyNumberFormat="1" applyFont="1" applyBorder="1" applyAlignment="1">
      <alignment/>
    </xf>
    <xf numFmtId="3" fontId="22" fillId="0" borderId="42" xfId="0" applyNumberFormat="1" applyFont="1" applyBorder="1" applyAlignment="1">
      <alignment/>
    </xf>
    <xf numFmtId="3" fontId="20" fillId="0" borderId="42" xfId="0" applyNumberFormat="1" applyFont="1" applyBorder="1" applyAlignment="1">
      <alignment/>
    </xf>
    <xf numFmtId="3" fontId="20" fillId="0" borderId="38" xfId="0" applyNumberFormat="1" applyFont="1" applyBorder="1" applyAlignment="1">
      <alignment/>
    </xf>
    <xf numFmtId="3" fontId="20" fillId="0" borderId="33" xfId="0" applyNumberFormat="1" applyFont="1" applyBorder="1" applyAlignment="1">
      <alignment/>
    </xf>
    <xf numFmtId="0" fontId="22" fillId="0" borderId="37" xfId="0" applyFont="1" applyBorder="1" applyAlignment="1">
      <alignment/>
    </xf>
    <xf numFmtId="3" fontId="20" fillId="0" borderId="113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0" fontId="40" fillId="0" borderId="114" xfId="105" applyFont="1" applyBorder="1" applyAlignment="1">
      <alignment horizontal="center" wrapText="1"/>
      <protection/>
    </xf>
    <xf numFmtId="0" fontId="40" fillId="0" borderId="115" xfId="105" applyFont="1" applyBorder="1" applyAlignment="1">
      <alignment wrapText="1"/>
      <protection/>
    </xf>
    <xf numFmtId="0" fontId="40" fillId="0" borderId="78" xfId="105" applyFont="1" applyBorder="1" applyAlignment="1">
      <alignment wrapText="1"/>
      <protection/>
    </xf>
    <xf numFmtId="0" fontId="40" fillId="0" borderId="27" xfId="105" applyFont="1" applyBorder="1" applyAlignment="1">
      <alignment horizontal="left" wrapText="1"/>
      <protection/>
    </xf>
    <xf numFmtId="0" fontId="38" fillId="0" borderId="36" xfId="0" applyFont="1" applyBorder="1" applyAlignment="1">
      <alignment wrapText="1"/>
    </xf>
    <xf numFmtId="0" fontId="42" fillId="0" borderId="27" xfId="105" applyFont="1" applyBorder="1" applyAlignment="1">
      <alignment wrapText="1"/>
      <protection/>
    </xf>
    <xf numFmtId="3" fontId="42" fillId="0" borderId="27" xfId="105" applyNumberFormat="1" applyFont="1" applyBorder="1" applyAlignment="1">
      <alignment wrapText="1"/>
      <protection/>
    </xf>
    <xf numFmtId="0" fontId="40" fillId="0" borderId="116" xfId="105" applyFont="1" applyBorder="1" applyAlignment="1">
      <alignment wrapText="1"/>
      <protection/>
    </xf>
    <xf numFmtId="0" fontId="40" fillId="0" borderId="114" xfId="105" applyFont="1" applyBorder="1" applyAlignment="1">
      <alignment wrapText="1"/>
      <protection/>
    </xf>
    <xf numFmtId="3" fontId="40" fillId="0" borderId="44" xfId="105" applyNumberFormat="1" applyFont="1" applyBorder="1">
      <alignment/>
      <protection/>
    </xf>
    <xf numFmtId="3" fontId="42" fillId="0" borderId="44" xfId="105" applyNumberFormat="1" applyFont="1" applyBorder="1">
      <alignment/>
      <protection/>
    </xf>
    <xf numFmtId="3" fontId="42" fillId="0" borderId="102" xfId="105" applyNumberFormat="1" applyFont="1" applyBorder="1">
      <alignment/>
      <protection/>
    </xf>
    <xf numFmtId="3" fontId="22" fillId="0" borderId="42" xfId="105" applyNumberFormat="1" applyFont="1" applyBorder="1">
      <alignment/>
      <protection/>
    </xf>
    <xf numFmtId="3" fontId="22" fillId="0" borderId="33" xfId="0" applyNumberFormat="1" applyFont="1" applyBorder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0" fontId="32" fillId="0" borderId="17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 wrapText="1"/>
    </xf>
    <xf numFmtId="0" fontId="32" fillId="0" borderId="117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17" xfId="0" applyFont="1" applyBorder="1" applyAlignment="1">
      <alignment vertical="center" wrapText="1"/>
    </xf>
    <xf numFmtId="3" fontId="31" fillId="0" borderId="17" xfId="0" applyNumberFormat="1" applyFont="1" applyBorder="1" applyAlignment="1">
      <alignment vertical="center"/>
    </xf>
    <xf numFmtId="3" fontId="32" fillId="0" borderId="17" xfId="0" applyNumberFormat="1" applyFont="1" applyBorder="1" applyAlignment="1">
      <alignment vertical="center"/>
    </xf>
    <xf numFmtId="3" fontId="31" fillId="0" borderId="17" xfId="0" applyNumberFormat="1" applyFont="1" applyFill="1" applyBorder="1" applyAlignment="1">
      <alignment vertical="center"/>
    </xf>
    <xf numFmtId="3" fontId="65" fillId="0" borderId="0" xfId="0" applyNumberFormat="1" applyFont="1" applyAlignment="1">
      <alignment/>
    </xf>
    <xf numFmtId="3" fontId="31" fillId="0" borderId="0" xfId="0" applyNumberFormat="1" applyFont="1" applyFill="1" applyBorder="1" applyAlignment="1">
      <alignment vertical="center"/>
    </xf>
    <xf numFmtId="0" fontId="31" fillId="0" borderId="17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vertical="center" wrapText="1"/>
    </xf>
    <xf numFmtId="3" fontId="32" fillId="0" borderId="17" xfId="0" applyNumberFormat="1" applyFont="1" applyFill="1" applyBorder="1" applyAlignment="1">
      <alignment vertical="center"/>
    </xf>
    <xf numFmtId="3" fontId="65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2" fillId="0" borderId="17" xfId="0" applyFont="1" applyBorder="1" applyAlignment="1">
      <alignment vertical="center" wrapText="1"/>
    </xf>
    <xf numFmtId="0" fontId="66" fillId="0" borderId="0" xfId="0" applyFont="1" applyAlignment="1">
      <alignment/>
    </xf>
    <xf numFmtId="3" fontId="66" fillId="0" borderId="0" xfId="0" applyNumberFormat="1" applyFont="1" applyAlignment="1">
      <alignment/>
    </xf>
    <xf numFmtId="3" fontId="65" fillId="0" borderId="17" xfId="0" applyNumberFormat="1" applyFont="1" applyBorder="1" applyAlignment="1">
      <alignment/>
    </xf>
    <xf numFmtId="3" fontId="65" fillId="0" borderId="32" xfId="0" applyNumberFormat="1" applyFont="1" applyBorder="1" applyAlignment="1">
      <alignment/>
    </xf>
    <xf numFmtId="3" fontId="32" fillId="0" borderId="18" xfId="0" applyNumberFormat="1" applyFont="1" applyBorder="1" applyAlignment="1">
      <alignment horizontal="right" vertical="center" wrapText="1"/>
    </xf>
    <xf numFmtId="3" fontId="32" fillId="0" borderId="20" xfId="0" applyNumberFormat="1" applyFont="1" applyBorder="1" applyAlignment="1">
      <alignment horizontal="right" vertical="center" wrapText="1"/>
    </xf>
    <xf numFmtId="3" fontId="32" fillId="0" borderId="21" xfId="0" applyNumberFormat="1" applyFont="1" applyBorder="1" applyAlignment="1">
      <alignment horizontal="right" vertical="center" wrapText="1"/>
    </xf>
    <xf numFmtId="3" fontId="35" fillId="0" borderId="18" xfId="0" applyNumberFormat="1" applyFont="1" applyBorder="1" applyAlignment="1">
      <alignment/>
    </xf>
    <xf numFmtId="3" fontId="35" fillId="0" borderId="20" xfId="0" applyNumberFormat="1" applyFont="1" applyBorder="1" applyAlignment="1">
      <alignment/>
    </xf>
    <xf numFmtId="3" fontId="35" fillId="0" borderId="21" xfId="0" applyNumberFormat="1" applyFont="1" applyBorder="1" applyAlignment="1">
      <alignment/>
    </xf>
    <xf numFmtId="3" fontId="30" fillId="0" borderId="18" xfId="99" applyNumberFormat="1" applyFont="1" applyFill="1" applyBorder="1" applyAlignment="1" quotePrefix="1">
      <alignment/>
      <protection/>
    </xf>
    <xf numFmtId="3" fontId="30" fillId="0" borderId="18" xfId="99" applyNumberFormat="1" applyFont="1" applyFill="1" applyBorder="1" applyAlignment="1">
      <alignment/>
      <protection/>
    </xf>
    <xf numFmtId="3" fontId="30" fillId="0" borderId="20" xfId="99" applyNumberFormat="1" applyFont="1" applyFill="1" applyBorder="1" applyAlignment="1">
      <alignment/>
      <protection/>
    </xf>
    <xf numFmtId="3" fontId="30" fillId="0" borderId="21" xfId="99" applyNumberFormat="1" applyFont="1" applyFill="1" applyBorder="1" applyAlignment="1">
      <alignment/>
      <protection/>
    </xf>
    <xf numFmtId="3" fontId="30" fillId="0" borderId="21" xfId="99" applyNumberFormat="1" applyFont="1" applyFill="1" applyBorder="1" applyAlignment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18" xfId="0" applyBorder="1" applyAlignment="1">
      <alignment/>
    </xf>
    <xf numFmtId="2" fontId="28" fillId="0" borderId="34" xfId="0" applyNumberFormat="1" applyFont="1" applyBorder="1" applyAlignment="1">
      <alignment horizontal="center" vertical="top" wrapText="1"/>
    </xf>
    <xf numFmtId="2" fontId="28" fillId="0" borderId="18" xfId="0" applyNumberFormat="1" applyFont="1" applyBorder="1" applyAlignment="1">
      <alignment horizontal="center"/>
    </xf>
    <xf numFmtId="2" fontId="28" fillId="0" borderId="34" xfId="0" applyNumberFormat="1" applyFont="1" applyBorder="1" applyAlignment="1">
      <alignment horizontal="center"/>
    </xf>
    <xf numFmtId="2" fontId="30" fillId="0" borderId="119" xfId="0" applyNumberFormat="1" applyFont="1" applyBorder="1" applyAlignment="1">
      <alignment horizontal="center"/>
    </xf>
    <xf numFmtId="3" fontId="30" fillId="0" borderId="18" xfId="100" applyNumberFormat="1" applyFont="1" applyBorder="1" applyAlignment="1">
      <alignment horizontal="right"/>
      <protection/>
    </xf>
    <xf numFmtId="3" fontId="30" fillId="0" borderId="21" xfId="100" applyNumberFormat="1" applyFont="1" applyBorder="1" applyAlignment="1">
      <alignment horizontal="right"/>
      <protection/>
    </xf>
    <xf numFmtId="0" fontId="28" fillId="0" borderId="16" xfId="0" applyFont="1" applyBorder="1" applyAlignment="1">
      <alignment horizontal="left" vertical="center" wrapText="1"/>
    </xf>
    <xf numFmtId="0" fontId="36" fillId="0" borderId="0" xfId="0" applyFont="1" applyAlignment="1">
      <alignment/>
    </xf>
    <xf numFmtId="0" fontId="35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0" fillId="0" borderId="0" xfId="99" applyFont="1" applyFill="1" applyAlignment="1">
      <alignment/>
      <protection/>
    </xf>
    <xf numFmtId="0" fontId="32" fillId="0" borderId="40" xfId="0" applyFont="1" applyBorder="1" applyAlignment="1">
      <alignment horizontal="center" vertical="center"/>
    </xf>
    <xf numFmtId="0" fontId="32" fillId="0" borderId="9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2" fillId="0" borderId="0" xfId="0" applyFont="1" applyAlignment="1">
      <alignment horizontal="center" shrinkToFit="1"/>
    </xf>
    <xf numFmtId="0" fontId="32" fillId="0" borderId="1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0" borderId="90" xfId="0" applyFont="1" applyBorder="1" applyAlignment="1">
      <alignment horizontal="center" vertical="center" wrapText="1"/>
    </xf>
    <xf numFmtId="0" fontId="40" fillId="0" borderId="120" xfId="105" applyFont="1" applyBorder="1" applyAlignment="1">
      <alignment horizontal="center"/>
      <protection/>
    </xf>
    <xf numFmtId="0" fontId="40" fillId="0" borderId="121" xfId="105" applyFont="1" applyBorder="1" applyAlignment="1">
      <alignment horizontal="center"/>
      <protection/>
    </xf>
    <xf numFmtId="0" fontId="40" fillId="0" borderId="122" xfId="105" applyFont="1" applyBorder="1" applyAlignment="1">
      <alignment horizontal="center"/>
      <protection/>
    </xf>
    <xf numFmtId="0" fontId="40" fillId="0" borderId="123" xfId="105" applyFont="1" applyBorder="1" applyAlignment="1">
      <alignment horizontal="center"/>
      <protection/>
    </xf>
    <xf numFmtId="0" fontId="40" fillId="0" borderId="124" xfId="105" applyFont="1" applyBorder="1" applyAlignment="1">
      <alignment horizontal="center"/>
      <protection/>
    </xf>
    <xf numFmtId="0" fontId="40" fillId="0" borderId="105" xfId="105" applyFont="1" applyBorder="1" applyAlignment="1">
      <alignment horizontal="center"/>
      <protection/>
    </xf>
    <xf numFmtId="0" fontId="20" fillId="0" borderId="125" xfId="0" applyFont="1" applyBorder="1" applyAlignment="1">
      <alignment horizontal="center"/>
    </xf>
    <xf numFmtId="0" fontId="22" fillId="0" borderId="33" xfId="0" applyFont="1" applyBorder="1" applyAlignment="1">
      <alignment horizontal="left"/>
    </xf>
    <xf numFmtId="0" fontId="22" fillId="0" borderId="32" xfId="0" applyFont="1" applyBorder="1" applyAlignment="1">
      <alignment horizontal="left"/>
    </xf>
    <xf numFmtId="0" fontId="40" fillId="0" borderId="0" xfId="105" applyFont="1" applyBorder="1" applyAlignment="1">
      <alignment horizontal="center"/>
      <protection/>
    </xf>
    <xf numFmtId="49" fontId="20" fillId="0" borderId="32" xfId="0" applyNumberFormat="1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20" fillId="0" borderId="89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89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93" xfId="0" applyFont="1" applyBorder="1" applyAlignment="1">
      <alignment horizontal="center"/>
    </xf>
    <xf numFmtId="0" fontId="20" fillId="0" borderId="33" xfId="0" applyFont="1" applyBorder="1" applyAlignment="1">
      <alignment horizontal="left"/>
    </xf>
    <xf numFmtId="0" fontId="20" fillId="0" borderId="32" xfId="0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0" fillId="0" borderId="33" xfId="0" applyFont="1" applyBorder="1" applyAlignment="1">
      <alignment/>
    </xf>
    <xf numFmtId="0" fontId="20" fillId="0" borderId="32" xfId="0" applyFont="1" applyBorder="1" applyAlignment="1">
      <alignment/>
    </xf>
    <xf numFmtId="49" fontId="20" fillId="0" borderId="16" xfId="0" applyNumberFormat="1" applyFont="1" applyBorder="1" applyAlignment="1">
      <alignment horizontal="left" wrapText="1"/>
    </xf>
    <xf numFmtId="49" fontId="20" fillId="0" borderId="17" xfId="0" applyNumberFormat="1" applyFont="1" applyBorder="1" applyAlignment="1">
      <alignment horizontal="left" wrapText="1"/>
    </xf>
    <xf numFmtId="0" fontId="20" fillId="0" borderId="16" xfId="0" applyFont="1" applyBorder="1" applyAlignment="1">
      <alignment/>
    </xf>
    <xf numFmtId="0" fontId="0" fillId="0" borderId="17" xfId="0" applyBorder="1" applyAlignment="1">
      <alignment/>
    </xf>
    <xf numFmtId="49" fontId="20" fillId="0" borderId="33" xfId="0" applyNumberFormat="1" applyFont="1" applyBorder="1" applyAlignment="1">
      <alignment horizontal="left" wrapText="1"/>
    </xf>
    <xf numFmtId="0" fontId="0" fillId="0" borderId="0" xfId="110" applyFont="1" applyFill="1" applyAlignment="1">
      <alignment/>
      <protection/>
    </xf>
    <xf numFmtId="0" fontId="47" fillId="0" borderId="0" xfId="99" applyFont="1" applyFill="1" applyBorder="1" applyAlignment="1">
      <alignment horizontal="center"/>
      <protection/>
    </xf>
    <xf numFmtId="0" fontId="30" fillId="0" borderId="14" xfId="98" applyFont="1" applyFill="1" applyBorder="1" applyAlignment="1">
      <alignment horizontal="center" vertical="center"/>
      <protection/>
    </xf>
    <xf numFmtId="0" fontId="30" fillId="0" borderId="17" xfId="98" applyFont="1" applyFill="1" applyBorder="1" applyAlignment="1">
      <alignment horizontal="center" vertical="center"/>
      <protection/>
    </xf>
    <xf numFmtId="0" fontId="30" fillId="0" borderId="20" xfId="98" applyFont="1" applyFill="1" applyBorder="1" applyAlignment="1">
      <alignment horizontal="center" vertical="center"/>
      <protection/>
    </xf>
    <xf numFmtId="0" fontId="30" fillId="0" borderId="14" xfId="99" applyFont="1" applyFill="1" applyBorder="1" applyAlignment="1">
      <alignment horizontal="center" vertical="center"/>
      <protection/>
    </xf>
    <xf numFmtId="0" fontId="30" fillId="0" borderId="17" xfId="99" applyFont="1" applyFill="1" applyBorder="1" applyAlignment="1">
      <alignment horizontal="center" vertical="center"/>
      <protection/>
    </xf>
    <xf numFmtId="0" fontId="30" fillId="0" borderId="20" xfId="99" applyFont="1" applyFill="1" applyBorder="1" applyAlignment="1">
      <alignment horizontal="center" vertical="center"/>
      <protection/>
    </xf>
    <xf numFmtId="0" fontId="30" fillId="0" borderId="14" xfId="99" applyFont="1" applyFill="1" applyBorder="1" applyAlignment="1">
      <alignment horizontal="center"/>
      <protection/>
    </xf>
    <xf numFmtId="0" fontId="0" fillId="0" borderId="14" xfId="110" applyBorder="1" applyAlignment="1">
      <alignment horizontal="center"/>
      <protection/>
    </xf>
    <xf numFmtId="0" fontId="30" fillId="0" borderId="17" xfId="99" applyFont="1" applyFill="1" applyBorder="1" applyAlignment="1">
      <alignment horizontal="center" vertical="center" wrapText="1"/>
      <protection/>
    </xf>
    <xf numFmtId="0" fontId="30" fillId="0" borderId="20" xfId="99" applyFont="1" applyFill="1" applyBorder="1" applyAlignment="1">
      <alignment horizontal="center" vertical="center" wrapText="1"/>
      <protection/>
    </xf>
    <xf numFmtId="0" fontId="51" fillId="0" borderId="0" xfId="99" applyFont="1" applyFill="1" applyBorder="1" applyAlignment="1">
      <alignment horizontal="center"/>
      <protection/>
    </xf>
    <xf numFmtId="0" fontId="0" fillId="0" borderId="20" xfId="110" applyBorder="1" applyAlignment="1">
      <alignment horizontal="center" vertical="center" wrapText="1"/>
      <protection/>
    </xf>
    <xf numFmtId="3" fontId="30" fillId="0" borderId="16" xfId="99" applyNumberFormat="1" applyFont="1" applyFill="1" applyBorder="1" applyAlignment="1">
      <alignment horizontal="center" vertical="center" wrapText="1"/>
      <protection/>
    </xf>
    <xf numFmtId="0" fontId="0" fillId="0" borderId="19" xfId="110" applyBorder="1" applyAlignment="1">
      <alignment horizontal="center" vertical="center" wrapText="1"/>
      <protection/>
    </xf>
    <xf numFmtId="3" fontId="30" fillId="0" borderId="37" xfId="99" applyNumberFormat="1" applyFont="1" applyFill="1" applyBorder="1" applyAlignment="1">
      <alignment horizontal="center" vertical="center" wrapText="1"/>
      <protection/>
    </xf>
    <xf numFmtId="0" fontId="0" fillId="0" borderId="39" xfId="110" applyBorder="1" applyAlignment="1">
      <alignment horizontal="center" vertical="center" wrapText="1"/>
      <protection/>
    </xf>
    <xf numFmtId="0" fontId="30" fillId="0" borderId="17" xfId="99" applyFont="1" applyFill="1" applyBorder="1" applyAlignment="1">
      <alignment horizontal="left"/>
      <protection/>
    </xf>
    <xf numFmtId="0" fontId="30" fillId="0" borderId="17" xfId="99" applyFont="1" applyFill="1" applyBorder="1" applyAlignment="1">
      <alignment horizontal="left"/>
      <protection/>
    </xf>
    <xf numFmtId="0" fontId="30" fillId="0" borderId="13" xfId="99" applyFont="1" applyFill="1" applyBorder="1" applyAlignment="1">
      <alignment horizontal="center" vertical="center"/>
      <protection/>
    </xf>
    <xf numFmtId="0" fontId="30" fillId="0" borderId="16" xfId="99" applyFont="1" applyFill="1" applyBorder="1" applyAlignment="1">
      <alignment horizontal="center" vertical="center"/>
      <protection/>
    </xf>
    <xf numFmtId="0" fontId="30" fillId="0" borderId="19" xfId="99" applyFont="1" applyFill="1" applyBorder="1" applyAlignment="1">
      <alignment horizontal="center" vertical="center"/>
      <protection/>
    </xf>
    <xf numFmtId="0" fontId="45" fillId="0" borderId="126" xfId="99" applyFont="1" applyFill="1" applyBorder="1" applyAlignment="1">
      <alignment horizontal="center" vertical="center" wrapText="1"/>
      <protection/>
    </xf>
    <xf numFmtId="0" fontId="45" fillId="0" borderId="102" xfId="99" applyFont="1" applyFill="1" applyBorder="1" applyAlignment="1">
      <alignment horizontal="center" vertical="center" wrapText="1"/>
      <protection/>
    </xf>
    <xf numFmtId="0" fontId="45" fillId="0" borderId="112" xfId="99" applyFont="1" applyFill="1" applyBorder="1" applyAlignment="1">
      <alignment horizontal="center" vertical="center" wrapText="1"/>
      <protection/>
    </xf>
    <xf numFmtId="0" fontId="30" fillId="0" borderId="89" xfId="99" applyFont="1" applyFill="1" applyBorder="1" applyAlignment="1">
      <alignment horizontal="center"/>
      <protection/>
    </xf>
    <xf numFmtId="0" fontId="30" fillId="0" borderId="35" xfId="99" applyFont="1" applyFill="1" applyBorder="1" applyAlignment="1">
      <alignment horizontal="center"/>
      <protection/>
    </xf>
    <xf numFmtId="0" fontId="45" fillId="0" borderId="37" xfId="99" applyFont="1" applyFill="1" applyBorder="1" applyAlignment="1">
      <alignment horizontal="center" vertical="center" wrapText="1"/>
      <protection/>
    </xf>
    <xf numFmtId="0" fontId="0" fillId="0" borderId="40" xfId="110" applyBorder="1" applyAlignment="1">
      <alignment horizontal="center"/>
      <protection/>
    </xf>
    <xf numFmtId="0" fontId="45" fillId="0" borderId="48" xfId="99" applyFont="1" applyFill="1" applyBorder="1" applyAlignment="1">
      <alignment horizontal="left" vertical="center"/>
      <protection/>
    </xf>
    <xf numFmtId="0" fontId="45" fillId="0" borderId="30" xfId="99" applyFont="1" applyFill="1" applyBorder="1" applyAlignment="1">
      <alignment horizontal="left" vertical="center"/>
      <protection/>
    </xf>
    <xf numFmtId="0" fontId="30" fillId="0" borderId="48" xfId="99" applyFont="1" applyFill="1" applyBorder="1" applyAlignment="1">
      <alignment horizontal="left" vertical="center"/>
      <protection/>
    </xf>
    <xf numFmtId="0" fontId="30" fillId="0" borderId="30" xfId="99" applyFont="1" applyFill="1" applyBorder="1" applyAlignment="1">
      <alignment horizontal="left" vertical="center"/>
      <protection/>
    </xf>
    <xf numFmtId="0" fontId="30" fillId="0" borderId="16" xfId="99" applyFont="1" applyFill="1" applyBorder="1" applyAlignment="1">
      <alignment horizontal="left" vertical="center"/>
      <protection/>
    </xf>
    <xf numFmtId="0" fontId="30" fillId="0" borderId="17" xfId="99" applyFont="1" applyFill="1" applyBorder="1" applyAlignment="1">
      <alignment horizontal="left" vertical="center"/>
      <protection/>
    </xf>
    <xf numFmtId="0" fontId="30" fillId="0" borderId="30" xfId="99" applyFont="1" applyFill="1" applyBorder="1" applyAlignment="1">
      <alignment horizontal="center" vertical="center"/>
      <protection/>
    </xf>
    <xf numFmtId="0" fontId="30" fillId="0" borderId="127" xfId="99" applyFont="1" applyFill="1" applyBorder="1" applyAlignment="1">
      <alignment horizontal="center" vertical="center"/>
      <protection/>
    </xf>
    <xf numFmtId="3" fontId="30" fillId="0" borderId="30" xfId="99" applyNumberFormat="1" applyFont="1" applyFill="1" applyBorder="1" applyAlignment="1">
      <alignment horizontal="center" vertical="center" wrapText="1"/>
      <protection/>
    </xf>
    <xf numFmtId="0" fontId="30" fillId="0" borderId="127" xfId="99" applyFont="1" applyFill="1" applyBorder="1" applyAlignment="1">
      <alignment horizontal="center" vertical="center" wrapText="1"/>
      <protection/>
    </xf>
    <xf numFmtId="0" fontId="45" fillId="0" borderId="128" xfId="99" applyFont="1" applyFill="1" applyBorder="1" applyAlignment="1">
      <alignment horizontal="left" vertical="center"/>
      <protection/>
    </xf>
    <xf numFmtId="0" fontId="45" fillId="0" borderId="29" xfId="99" applyFont="1" applyFill="1" applyBorder="1" applyAlignment="1">
      <alignment horizontal="left" vertical="center"/>
      <protection/>
    </xf>
    <xf numFmtId="0" fontId="30" fillId="0" borderId="30" xfId="99" applyFont="1" applyFill="1" applyBorder="1" applyAlignment="1">
      <alignment horizontal="center" vertical="center" wrapText="1"/>
      <protection/>
    </xf>
    <xf numFmtId="0" fontId="30" fillId="0" borderId="129" xfId="99" applyFont="1" applyFill="1" applyBorder="1" applyAlignment="1">
      <alignment horizontal="center" vertical="center"/>
      <protection/>
    </xf>
    <xf numFmtId="0" fontId="30" fillId="0" borderId="130" xfId="99" applyFont="1" applyFill="1" applyBorder="1" applyAlignment="1">
      <alignment horizontal="center" vertical="center"/>
      <protection/>
    </xf>
    <xf numFmtId="0" fontId="30" fillId="0" borderId="131" xfId="99" applyFont="1" applyFill="1" applyBorder="1" applyAlignment="1">
      <alignment horizontal="center" vertical="center"/>
      <protection/>
    </xf>
    <xf numFmtId="0" fontId="30" fillId="0" borderId="22" xfId="99" applyFont="1" applyFill="1" applyBorder="1" applyAlignment="1">
      <alignment horizontal="center" vertical="center"/>
      <protection/>
    </xf>
    <xf numFmtId="0" fontId="30" fillId="0" borderId="0" xfId="99" applyFont="1" applyFill="1" applyBorder="1" applyAlignment="1">
      <alignment horizontal="center" vertical="center"/>
      <protection/>
    </xf>
    <xf numFmtId="0" fontId="30" fillId="0" borderId="132" xfId="99" applyFont="1" applyFill="1" applyBorder="1" applyAlignment="1">
      <alignment horizontal="center" vertical="center"/>
      <protection/>
    </xf>
    <xf numFmtId="0" fontId="30" fillId="0" borderId="96" xfId="99" applyFont="1" applyFill="1" applyBorder="1" applyAlignment="1">
      <alignment horizontal="center" vertical="center"/>
      <protection/>
    </xf>
    <xf numFmtId="0" fontId="30" fillId="0" borderId="114" xfId="99" applyFont="1" applyFill="1" applyBorder="1" applyAlignment="1">
      <alignment horizontal="center" vertical="center"/>
      <protection/>
    </xf>
    <xf numFmtId="0" fontId="30" fillId="0" borderId="133" xfId="99" applyFont="1" applyFill="1" applyBorder="1" applyAlignment="1">
      <alignment horizontal="center" vertical="center"/>
      <protection/>
    </xf>
    <xf numFmtId="0" fontId="30" fillId="0" borderId="134" xfId="99" applyFont="1" applyFill="1" applyBorder="1" applyAlignment="1">
      <alignment horizontal="center"/>
      <protection/>
    </xf>
    <xf numFmtId="0" fontId="30" fillId="0" borderId="135" xfId="99" applyFont="1" applyFill="1" applyBorder="1" applyAlignment="1">
      <alignment horizontal="center"/>
      <protection/>
    </xf>
    <xf numFmtId="0" fontId="45" fillId="0" borderId="49" xfId="99" applyFont="1" applyFill="1" applyBorder="1" applyAlignment="1">
      <alignment horizontal="center" vertical="center" wrapText="1"/>
      <protection/>
    </xf>
    <xf numFmtId="0" fontId="45" fillId="0" borderId="136" xfId="99" applyFont="1" applyFill="1" applyBorder="1" applyAlignment="1">
      <alignment horizontal="center" vertical="center" wrapText="1"/>
      <protection/>
    </xf>
    <xf numFmtId="0" fontId="30" fillId="0" borderId="0" xfId="99" applyFont="1" applyFill="1" applyBorder="1" applyAlignment="1">
      <alignment/>
      <protection/>
    </xf>
    <xf numFmtId="0" fontId="30" fillId="0" borderId="134" xfId="98" applyFont="1" applyFill="1" applyBorder="1" applyAlignment="1">
      <alignment horizontal="center" vertical="center"/>
      <protection/>
    </xf>
    <xf numFmtId="0" fontId="30" fillId="0" borderId="30" xfId="98" applyFont="1" applyFill="1" applyBorder="1" applyAlignment="1">
      <alignment horizontal="center" vertical="center"/>
      <protection/>
    </xf>
    <xf numFmtId="0" fontId="30" fillId="0" borderId="127" xfId="98" applyFont="1" applyFill="1" applyBorder="1" applyAlignment="1">
      <alignment horizontal="center" vertical="center"/>
      <protection/>
    </xf>
    <xf numFmtId="0" fontId="30" fillId="0" borderId="134" xfId="99" applyFont="1" applyFill="1" applyBorder="1" applyAlignment="1">
      <alignment horizontal="center" vertical="center"/>
      <protection/>
    </xf>
    <xf numFmtId="0" fontId="32" fillId="0" borderId="17" xfId="0" applyFont="1" applyBorder="1" applyAlignment="1">
      <alignment horizontal="left" wrapText="1"/>
    </xf>
    <xf numFmtId="0" fontId="31" fillId="0" borderId="17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65" fillId="0" borderId="53" xfId="0" applyFont="1" applyBorder="1" applyAlignment="1">
      <alignment horizontal="center" wrapText="1"/>
    </xf>
    <xf numFmtId="0" fontId="65" fillId="0" borderId="23" xfId="0" applyFont="1" applyBorder="1" applyAlignment="1">
      <alignment horizontal="center" wrapText="1"/>
    </xf>
    <xf numFmtId="0" fontId="32" fillId="0" borderId="53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3" fontId="32" fillId="0" borderId="113" xfId="0" applyNumberFormat="1" applyFont="1" applyBorder="1" applyAlignment="1">
      <alignment horizontal="left" wrapText="1"/>
    </xf>
    <xf numFmtId="3" fontId="32" fillId="0" borderId="137" xfId="0" applyNumberFormat="1" applyFont="1" applyBorder="1" applyAlignment="1">
      <alignment horizontal="left" wrapText="1"/>
    </xf>
    <xf numFmtId="3" fontId="32" fillId="0" borderId="24" xfId="0" applyNumberFormat="1" applyFont="1" applyBorder="1" applyAlignment="1">
      <alignment horizontal="left" wrapText="1"/>
    </xf>
    <xf numFmtId="3" fontId="32" fillId="0" borderId="138" xfId="0" applyNumberFormat="1" applyFont="1" applyBorder="1" applyAlignment="1">
      <alignment horizontal="left" wrapText="1"/>
    </xf>
    <xf numFmtId="3" fontId="32" fillId="0" borderId="17" xfId="0" applyNumberFormat="1" applyFont="1" applyBorder="1" applyAlignment="1">
      <alignment horizontal="left" wrapText="1"/>
    </xf>
    <xf numFmtId="3" fontId="32" fillId="0" borderId="113" xfId="0" applyNumberFormat="1" applyFont="1" applyFill="1" applyBorder="1" applyAlignment="1">
      <alignment horizontal="left" wrapText="1"/>
    </xf>
    <xf numFmtId="3" fontId="32" fillId="0" borderId="137" xfId="0" applyNumberFormat="1" applyFont="1" applyFill="1" applyBorder="1" applyAlignment="1">
      <alignment horizontal="left" wrapText="1"/>
    </xf>
    <xf numFmtId="3" fontId="32" fillId="0" borderId="24" xfId="0" applyNumberFormat="1" applyFont="1" applyFill="1" applyBorder="1" applyAlignment="1">
      <alignment horizontal="left" wrapText="1"/>
    </xf>
    <xf numFmtId="3" fontId="32" fillId="0" borderId="138" xfId="0" applyNumberFormat="1" applyFont="1" applyFill="1" applyBorder="1" applyAlignment="1">
      <alignment horizontal="left" wrapText="1"/>
    </xf>
    <xf numFmtId="0" fontId="31" fillId="0" borderId="17" xfId="0" applyFont="1" applyBorder="1" applyAlignment="1">
      <alignment horizontal="left" vertical="center" wrapText="1"/>
    </xf>
    <xf numFmtId="0" fontId="65" fillId="0" borderId="17" xfId="0" applyFont="1" applyBorder="1" applyAlignment="1">
      <alignment horizontal="left" vertical="center" wrapText="1"/>
    </xf>
    <xf numFmtId="0" fontId="31" fillId="0" borderId="17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17" xfId="0" applyFont="1" applyBorder="1" applyAlignment="1">
      <alignment wrapText="1"/>
    </xf>
    <xf numFmtId="0" fontId="65" fillId="0" borderId="17" xfId="0" applyFont="1" applyBorder="1" applyAlignment="1">
      <alignment wrapText="1"/>
    </xf>
    <xf numFmtId="0" fontId="31" fillId="0" borderId="37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2" fillId="0" borderId="113" xfId="0" applyFont="1" applyFill="1" applyBorder="1" applyAlignment="1">
      <alignment horizontal="center" vertical="center" wrapText="1"/>
    </xf>
    <xf numFmtId="0" fontId="32" fillId="0" borderId="137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138" xfId="0" applyFont="1" applyFill="1" applyBorder="1" applyAlignment="1">
      <alignment horizontal="center" vertical="center" wrapText="1"/>
    </xf>
    <xf numFmtId="0" fontId="65" fillId="0" borderId="17" xfId="0" applyFont="1" applyBorder="1" applyAlignment="1">
      <alignment/>
    </xf>
    <xf numFmtId="0" fontId="53" fillId="0" borderId="14" xfId="103" applyFont="1" applyFill="1" applyBorder="1" applyAlignment="1">
      <alignment horizontal="center" vertical="center" wrapText="1"/>
      <protection/>
    </xf>
    <xf numFmtId="0" fontId="53" fillId="0" borderId="17" xfId="103" applyFont="1" applyFill="1" applyBorder="1" applyAlignment="1">
      <alignment horizontal="center" vertical="center" wrapText="1"/>
      <protection/>
    </xf>
    <xf numFmtId="0" fontId="53" fillId="0" borderId="15" xfId="103" applyFont="1" applyFill="1" applyBorder="1" applyAlignment="1">
      <alignment horizontal="center" vertical="center" wrapText="1"/>
      <protection/>
    </xf>
    <xf numFmtId="0" fontId="53" fillId="0" borderId="18" xfId="103" applyFont="1" applyFill="1" applyBorder="1" applyAlignment="1">
      <alignment horizontal="center" vertical="center" wrapText="1"/>
      <protection/>
    </xf>
    <xf numFmtId="0" fontId="30" fillId="0" borderId="0" xfId="103" applyFont="1" applyFill="1" applyBorder="1" applyAlignment="1">
      <alignment horizontal="center" vertical="center"/>
      <protection/>
    </xf>
    <xf numFmtId="0" fontId="53" fillId="0" borderId="13" xfId="103" applyFont="1" applyFill="1" applyBorder="1" applyAlignment="1">
      <alignment horizontal="center" vertical="center" wrapText="1"/>
      <protection/>
    </xf>
    <xf numFmtId="0" fontId="53" fillId="0" borderId="16" xfId="103" applyFont="1" applyFill="1" applyBorder="1" applyAlignment="1">
      <alignment horizontal="center" vertical="center" wrapText="1"/>
      <protection/>
    </xf>
    <xf numFmtId="0" fontId="53" fillId="0" borderId="14" xfId="103" applyFont="1" applyFill="1" applyBorder="1" applyAlignment="1">
      <alignment horizontal="center" vertical="center"/>
      <protection/>
    </xf>
    <xf numFmtId="0" fontId="45" fillId="0" borderId="0" xfId="103" applyFont="1" applyFill="1" applyBorder="1" applyAlignment="1">
      <alignment horizontal="center" vertical="center"/>
      <protection/>
    </xf>
    <xf numFmtId="0" fontId="32" fillId="0" borderId="0" xfId="101" applyFont="1" applyFill="1" applyAlignment="1">
      <alignment horizontal="center" vertical="center"/>
      <protection/>
    </xf>
    <xf numFmtId="0" fontId="32" fillId="0" borderId="0" xfId="101" applyFont="1" applyFill="1" applyAlignment="1">
      <alignment horizontal="center"/>
      <protection/>
    </xf>
    <xf numFmtId="0" fontId="32" fillId="0" borderId="0" xfId="101" applyFont="1" applyFill="1" applyBorder="1" applyAlignment="1">
      <alignment horizontal="center" vertical="center"/>
      <protection/>
    </xf>
    <xf numFmtId="0" fontId="32" fillId="0" borderId="0" xfId="101" applyFont="1" applyFill="1" applyBorder="1" applyAlignment="1">
      <alignment horizontal="center"/>
      <protection/>
    </xf>
    <xf numFmtId="0" fontId="20" fillId="0" borderId="0" xfId="0" applyFont="1" applyAlignment="1">
      <alignment horizontal="center" wrapText="1"/>
    </xf>
    <xf numFmtId="0" fontId="32" fillId="0" borderId="0" xfId="101" applyFont="1" applyBorder="1" applyAlignment="1">
      <alignment horizontal="center"/>
      <protection/>
    </xf>
    <xf numFmtId="0" fontId="32" fillId="0" borderId="0" xfId="101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41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 wrapText="1"/>
    </xf>
    <xf numFmtId="0" fontId="30" fillId="0" borderId="139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46" fillId="0" borderId="16" xfId="100" applyFont="1" applyBorder="1" applyAlignment="1">
      <alignment horizontal="left"/>
      <protection/>
    </xf>
    <xf numFmtId="0" fontId="46" fillId="0" borderId="17" xfId="100" applyFont="1" applyBorder="1" applyAlignment="1">
      <alignment horizontal="left"/>
      <protection/>
    </xf>
    <xf numFmtId="0" fontId="29" fillId="0" borderId="0" xfId="100" applyFont="1" applyFill="1" applyBorder="1" applyAlignment="1">
      <alignment horizontal="center" vertical="center"/>
      <protection/>
    </xf>
    <xf numFmtId="0" fontId="30" fillId="0" borderId="0" xfId="100" applyFont="1" applyBorder="1" applyAlignment="1">
      <alignment horizontal="center" vertical="center"/>
      <protection/>
    </xf>
    <xf numFmtId="0" fontId="30" fillId="0" borderId="13" xfId="100" applyFont="1" applyBorder="1" applyAlignment="1">
      <alignment horizontal="center" vertical="center" wrapText="1"/>
      <protection/>
    </xf>
    <xf numFmtId="0" fontId="30" fillId="0" borderId="14" xfId="100" applyFont="1" applyBorder="1" applyAlignment="1">
      <alignment horizontal="center" vertical="center" wrapText="1"/>
      <protection/>
    </xf>
    <xf numFmtId="0" fontId="30" fillId="0" borderId="40" xfId="102" applyFont="1" applyBorder="1" applyAlignment="1">
      <alignment horizontal="center"/>
      <protection/>
    </xf>
    <xf numFmtId="0" fontId="30" fillId="0" borderId="35" xfId="102" applyFont="1" applyBorder="1" applyAlignment="1">
      <alignment horizontal="center"/>
      <protection/>
    </xf>
    <xf numFmtId="0" fontId="30" fillId="0" borderId="91" xfId="102" applyFont="1" applyBorder="1" applyAlignment="1">
      <alignment horizontal="center"/>
      <protection/>
    </xf>
    <xf numFmtId="0" fontId="30" fillId="0" borderId="13" xfId="102" applyFont="1" applyBorder="1" applyAlignment="1">
      <alignment horizontal="center"/>
      <protection/>
    </xf>
    <xf numFmtId="0" fontId="30" fillId="0" borderId="14" xfId="102" applyFont="1" applyBorder="1" applyAlignment="1">
      <alignment horizontal="center"/>
      <protection/>
    </xf>
    <xf numFmtId="0" fontId="30" fillId="0" borderId="13" xfId="102" applyFont="1" applyBorder="1" applyAlignment="1">
      <alignment horizontal="center" vertical="center"/>
      <protection/>
    </xf>
    <xf numFmtId="0" fontId="30" fillId="0" borderId="14" xfId="102" applyFont="1" applyBorder="1" applyAlignment="1">
      <alignment horizontal="center" vertical="center"/>
      <protection/>
    </xf>
    <xf numFmtId="0" fontId="30" fillId="0" borderId="0" xfId="102" applyFont="1" applyAlignment="1">
      <alignment horizontal="center"/>
      <protection/>
    </xf>
    <xf numFmtId="3" fontId="48" fillId="0" borderId="0" xfId="108" applyNumberFormat="1" applyFont="1" applyBorder="1" applyAlignment="1">
      <alignment horizontal="left" wrapText="1"/>
      <protection/>
    </xf>
    <xf numFmtId="0" fontId="47" fillId="0" borderId="120" xfId="108" applyFont="1" applyBorder="1" applyAlignment="1">
      <alignment horizontal="center"/>
      <protection/>
    </xf>
    <xf numFmtId="0" fontId="47" fillId="0" borderId="121" xfId="108" applyFont="1" applyBorder="1" applyAlignment="1">
      <alignment horizontal="center"/>
      <protection/>
    </xf>
    <xf numFmtId="0" fontId="47" fillId="0" borderId="105" xfId="108" applyFont="1" applyBorder="1" applyAlignment="1">
      <alignment horizontal="center"/>
      <protection/>
    </xf>
    <xf numFmtId="0" fontId="47" fillId="0" borderId="129" xfId="108" applyFont="1" applyBorder="1" applyAlignment="1">
      <alignment horizontal="center" vertical="center" wrapText="1"/>
      <protection/>
    </xf>
    <xf numFmtId="0" fontId="47" fillId="0" borderId="22" xfId="108" applyFont="1" applyBorder="1" applyAlignment="1">
      <alignment horizontal="center" vertical="center" wrapText="1"/>
      <protection/>
    </xf>
    <xf numFmtId="0" fontId="47" fillId="0" borderId="90" xfId="108" applyFont="1" applyBorder="1" applyAlignment="1">
      <alignment horizontal="center" vertical="center" wrapText="1"/>
      <protection/>
    </xf>
    <xf numFmtId="0" fontId="47" fillId="0" borderId="137" xfId="108" applyFont="1" applyBorder="1" applyAlignment="1">
      <alignment horizontal="center" vertical="center" wrapText="1"/>
      <protection/>
    </xf>
    <xf numFmtId="0" fontId="47" fillId="0" borderId="40" xfId="108" applyFont="1" applyBorder="1" applyAlignment="1">
      <alignment horizontal="center" vertical="center" wrapText="1"/>
      <protection/>
    </xf>
    <xf numFmtId="0" fontId="47" fillId="0" borderId="35" xfId="108" applyFont="1" applyBorder="1" applyAlignment="1">
      <alignment horizontal="center" vertical="center" wrapText="1"/>
      <protection/>
    </xf>
    <xf numFmtId="0" fontId="47" fillId="0" borderId="91" xfId="108" applyFont="1" applyBorder="1" applyAlignment="1">
      <alignment horizontal="center" vertical="center" wrapText="1"/>
      <protection/>
    </xf>
    <xf numFmtId="0" fontId="47" fillId="0" borderId="13" xfId="108" applyFont="1" applyBorder="1" applyAlignment="1">
      <alignment horizontal="center" vertical="center" wrapText="1"/>
      <protection/>
    </xf>
    <xf numFmtId="0" fontId="47" fillId="0" borderId="94" xfId="108" applyFont="1" applyBorder="1" applyAlignment="1">
      <alignment horizontal="center" vertical="center" wrapText="1"/>
      <protection/>
    </xf>
    <xf numFmtId="0" fontId="51" fillId="0" borderId="0" xfId="108" applyFont="1" applyAlignment="1">
      <alignment horizontal="center"/>
      <protection/>
    </xf>
    <xf numFmtId="0" fontId="47" fillId="0" borderId="0" xfId="108" applyFont="1" applyAlignment="1">
      <alignment horizontal="center"/>
      <protection/>
    </xf>
    <xf numFmtId="3" fontId="47" fillId="0" borderId="121" xfId="108" applyNumberFormat="1" applyFont="1" applyBorder="1" applyAlignment="1">
      <alignment horizontal="center"/>
      <protection/>
    </xf>
    <xf numFmtId="3" fontId="47" fillId="0" borderId="105" xfId="108" applyNumberFormat="1" applyFont="1" applyBorder="1" applyAlignment="1">
      <alignment horizontal="center"/>
      <protection/>
    </xf>
    <xf numFmtId="3" fontId="47" fillId="0" borderId="126" xfId="108" applyNumberFormat="1" applyFont="1" applyBorder="1" applyAlignment="1">
      <alignment horizontal="center" vertical="center" wrapText="1"/>
      <protection/>
    </xf>
    <xf numFmtId="3" fontId="47" fillId="0" borderId="102" xfId="108" applyNumberFormat="1" applyFont="1" applyBorder="1" applyAlignment="1">
      <alignment horizontal="center" vertical="center" wrapText="1"/>
      <protection/>
    </xf>
    <xf numFmtId="3" fontId="47" fillId="0" borderId="112" xfId="108" applyNumberFormat="1" applyFont="1" applyBorder="1" applyAlignment="1">
      <alignment horizontal="center" vertical="center" wrapText="1"/>
      <protection/>
    </xf>
    <xf numFmtId="3" fontId="47" fillId="0" borderId="90" xfId="108" applyNumberFormat="1" applyFont="1" applyBorder="1" applyAlignment="1">
      <alignment horizontal="center" vertical="center" wrapText="1"/>
      <protection/>
    </xf>
    <xf numFmtId="3" fontId="47" fillId="0" borderId="125" xfId="108" applyNumberFormat="1" applyFont="1" applyBorder="1" applyAlignment="1">
      <alignment horizontal="center" vertical="center" wrapText="1"/>
      <protection/>
    </xf>
    <xf numFmtId="3" fontId="47" fillId="0" borderId="14" xfId="108" applyNumberFormat="1" applyFont="1" applyBorder="1" applyAlignment="1">
      <alignment horizontal="center" vertical="center" wrapText="1"/>
      <protection/>
    </xf>
    <xf numFmtId="3" fontId="47" fillId="0" borderId="15" xfId="108" applyNumberFormat="1" applyFont="1" applyBorder="1" applyAlignment="1">
      <alignment horizontal="center" vertical="center" wrapText="1"/>
      <protection/>
    </xf>
    <xf numFmtId="3" fontId="51" fillId="0" borderId="0" xfId="108" applyNumberFormat="1" applyFont="1" applyBorder="1" applyAlignment="1">
      <alignment horizontal="center" vertical="center"/>
      <protection/>
    </xf>
    <xf numFmtId="0" fontId="35" fillId="0" borderId="0" xfId="0" applyFont="1" applyFill="1" applyBorder="1" applyAlignment="1">
      <alignment horizontal="center"/>
    </xf>
    <xf numFmtId="0" fontId="21" fillId="0" borderId="140" xfId="0" applyFont="1" applyFill="1" applyBorder="1" applyAlignment="1">
      <alignment horizontal="center" vertical="center" wrapText="1"/>
    </xf>
    <xf numFmtId="49" fontId="35" fillId="0" borderId="141" xfId="0" applyNumberFormat="1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center"/>
    </xf>
    <xf numFmtId="0" fontId="32" fillId="0" borderId="142" xfId="0" applyFont="1" applyFill="1" applyBorder="1" applyAlignment="1">
      <alignment horizontal="center"/>
    </xf>
    <xf numFmtId="0" fontId="32" fillId="0" borderId="143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47" fillId="0" borderId="0" xfId="109" applyFont="1" applyBorder="1" applyAlignment="1">
      <alignment horizontal="center"/>
      <protection/>
    </xf>
  </cellXfs>
  <cellStyles count="10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ott cella" xfId="83"/>
    <cellStyle name="Input" xfId="84"/>
    <cellStyle name="Jegyzet" xfId="85"/>
    <cellStyle name="Jelölőszín (1)" xfId="86"/>
    <cellStyle name="Jelölőszín (2)" xfId="87"/>
    <cellStyle name="Jelölőszín (3)" xfId="88"/>
    <cellStyle name="Jelölőszín (4)" xfId="89"/>
    <cellStyle name="Jelölőszín (5)" xfId="90"/>
    <cellStyle name="Jelölőszín (6)" xfId="91"/>
    <cellStyle name="Jó" xfId="92"/>
    <cellStyle name="Kimenet" xfId="93"/>
    <cellStyle name="Linked Cell" xfId="94"/>
    <cellStyle name="Magyarázó szöveg" xfId="95"/>
    <cellStyle name="Followed Hyperlink" xfId="96"/>
    <cellStyle name="Neutral" xfId="97"/>
    <cellStyle name="Normál_2011 ktv. táblák" xfId="98"/>
    <cellStyle name="Normál_9702KV1_2011 ktv. táblák" xfId="99"/>
    <cellStyle name="Normál_Adósságszolgálat 2012 Brigi" xfId="100"/>
    <cellStyle name="Normál_Beruh.felú-átadott-átvett" xfId="101"/>
    <cellStyle name="Normál_Brigitől kisebbségek_Munkafüzet1" xfId="102"/>
    <cellStyle name="Normál_Intézményi előir.dec. tábla" xfId="103"/>
    <cellStyle name="Normál_Közös Hivatal szakfeladatosa" xfId="104"/>
    <cellStyle name="Normál_KTGVET98" xfId="105"/>
    <cellStyle name="Normál_Kuny Domokos ktgvetés  2013.01.16.-3" xfId="106"/>
    <cellStyle name="Normál_Munkafüzet1" xfId="107"/>
    <cellStyle name="Normál_Munkafüzet1_1" xfId="108"/>
    <cellStyle name="Normál_Munkafüzet3" xfId="109"/>
    <cellStyle name="Normál_Táblák-1" xfId="110"/>
    <cellStyle name="Note" xfId="111"/>
    <cellStyle name="Output" xfId="112"/>
    <cellStyle name="Összesen" xfId="113"/>
    <cellStyle name="Currency" xfId="114"/>
    <cellStyle name="Currency [0]" xfId="115"/>
    <cellStyle name="Rossz" xfId="116"/>
    <cellStyle name="Semleges" xfId="117"/>
    <cellStyle name="Számítás" xfId="118"/>
    <cellStyle name="Percent" xfId="119"/>
    <cellStyle name="Title" xfId="120"/>
    <cellStyle name="Total" xfId="121"/>
    <cellStyle name="Warning Text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&#233;nz&#252;gyi%20Titk&#225;rs&#225;g\Dokumentumok\el&#337;terjeszt&#233;sek\2013\&#193;prilis\Besz&#225;mol&#243;%20janu&#225;r-febru&#225;r\K&#233;sz%20t&#225;bl&#225;k-%201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zomborimonika\Dokumentumok\el&#337;terjeszt&#233;sek\2011\November\Koncepci&#243;\Koncepci&#243;%20sz&#246;veg%20&#233;s%20t&#225;bla\Barbara\Exceleim\Buboros%20t&#225;b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2012.%20k&#246;lts&#233;gvet&#233;si%20t&#225;bl&#225;k%202012%2002%2006-2(K&#246;tv&#233;nyes%20t&#225;bl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Local%20Settings\Temp\2012.%20&#233;vi%20k&#246;lts&#233;gvet&#233;si%20t&#225;bl&#225;k%202010.01.05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DOCUME~1\ZSOMBO~1\LOCALS~1\Temp\DOCUME~1\ZSOMBO~1\LOCALS~1\Temp\Barbara\10.%20mell&#233;klet%20Ic&#225;nak%20(%20cellat&#246;rl&#337;s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&#233;nz&#252;gyi%20Titk&#225;rs&#225;g\Dokumentumok\el&#337;terjeszt&#233;sek\2012\M&#225;jus\T&#225;j&#233;koztat&#243;%20t&#225;bl&#225;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T&#225;j&#233;koztat&#243;%20t&#225;bl&#225;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OMBOR~1\LOCALS~1\Temp\2012.%20&#233;vi%20k&#246;lts&#233;gvet&#233;si%20t&#225;bl&#225;k%202010.01.0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 (2)"/>
      <sheetName val="4.....sz. melléklet"/>
      <sheetName val="5.2. sz. melléklet (2)"/>
      <sheetName val="3.... sz. melléklet"/>
      <sheetName val="5.2. sz. melléklet"/>
      <sheetName val="3.. sz. melléklet"/>
      <sheetName val="4..sz. melléklet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. 1.b. melléklet"/>
      <sheetName val="2. sz. melléklet"/>
      <sheetName val="3.sz. melléklet"/>
      <sheetName val="4.A sz. melléklet"/>
      <sheetName val="4.B-C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0-a.sz. melléklet"/>
      <sheetName val="11. sz. melléklet"/>
      <sheetName val="12. sz. melléklet"/>
      <sheetName val="13. sz. melléklet"/>
      <sheetName val="14. sz. melléklet"/>
      <sheetName val="15. sz. melléklet"/>
      <sheetName val="16.sz. melléklet"/>
      <sheetName val="17.a. 17.b. sz. melléklet"/>
      <sheetName val="18."/>
      <sheetName val="19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1.b. melléklet"/>
      <sheetName val="2. sz. melléklet"/>
      <sheetName val="3.sz. melléklet"/>
      <sheetName val="4. sz. melléklet"/>
      <sheetName val="5. sz. melléklet"/>
      <sheetName val="6. sz. melléklet"/>
      <sheetName val="8. sz. melléklet"/>
      <sheetName val="9. sz. melléklet"/>
      <sheetName val="10. sz. melléklet"/>
      <sheetName val="11. sz. melléklet"/>
      <sheetName val="12. sz. melléklet"/>
      <sheetName val="13. sz. melléklet"/>
      <sheetName val="14. sz. melléklet"/>
      <sheetName val="15. sz. melléklet"/>
      <sheetName val="16. sz. melléklet"/>
      <sheetName val="17.sz. melléklet"/>
      <sheetName val="17.a. 17.b. sz. melléklet"/>
      <sheetName val="18. sz. melléklet"/>
      <sheetName val="Kiadások elemzé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view="pageBreakPreview" zoomScale="90" zoomScaleNormal="90" zoomScaleSheetLayoutView="90" workbookViewId="0" topLeftCell="B1">
      <selection activeCell="B55" sqref="B55"/>
    </sheetView>
  </sheetViews>
  <sheetFormatPr defaultColWidth="9.00390625" defaultRowHeight="12.75"/>
  <cols>
    <col min="1" max="1" width="6.125" style="2" customWidth="1"/>
    <col min="2" max="2" width="73.25390625" style="2" customWidth="1"/>
    <col min="3" max="4" width="11.375" style="99" customWidth="1"/>
    <col min="5" max="5" width="6.125" style="2" customWidth="1"/>
    <col min="6" max="6" width="64.375" style="2" customWidth="1"/>
    <col min="7" max="7" width="11.375" style="99" customWidth="1"/>
    <col min="8" max="8" width="10.75390625" style="2" customWidth="1"/>
    <col min="9" max="16384" width="9.125" style="2" customWidth="1"/>
  </cols>
  <sheetData>
    <row r="1" ht="12.75">
      <c r="A1" s="137"/>
    </row>
    <row r="2" spans="1:7" ht="19.5" customHeight="1">
      <c r="A2" s="932" t="s">
        <v>295</v>
      </c>
      <c r="B2" s="932"/>
      <c r="C2" s="932"/>
      <c r="D2" s="932"/>
      <c r="E2" s="932"/>
      <c r="F2" s="932"/>
      <c r="G2" s="932"/>
    </row>
    <row r="3" spans="5:6" ht="13.5" thickBot="1">
      <c r="E3" s="99"/>
      <c r="F3" s="99"/>
    </row>
    <row r="4" spans="1:8" ht="13.5" customHeight="1">
      <c r="A4" s="933" t="s">
        <v>646</v>
      </c>
      <c r="B4" s="934"/>
      <c r="C4" s="934"/>
      <c r="D4" s="304"/>
      <c r="E4" s="935" t="s">
        <v>647</v>
      </c>
      <c r="F4" s="936"/>
      <c r="G4" s="936"/>
      <c r="H4" s="328"/>
    </row>
    <row r="5" spans="1:8" ht="14.25" customHeight="1" thickBot="1">
      <c r="A5" s="937" t="s">
        <v>141</v>
      </c>
      <c r="B5" s="927"/>
      <c r="C5" s="188" t="s">
        <v>274</v>
      </c>
      <c r="D5" s="188" t="s">
        <v>182</v>
      </c>
      <c r="E5" s="937" t="s">
        <v>141</v>
      </c>
      <c r="F5" s="927"/>
      <c r="G5" s="318" t="s">
        <v>142</v>
      </c>
      <c r="H5" s="317" t="s">
        <v>182</v>
      </c>
    </row>
    <row r="6" spans="1:8" ht="13.5" customHeight="1">
      <c r="A6" s="192" t="s">
        <v>70</v>
      </c>
      <c r="B6" s="193"/>
      <c r="C6" s="194">
        <f>SUM(C7:C8)</f>
        <v>1107179</v>
      </c>
      <c r="D6" s="194">
        <f>SUM(D7:D8)</f>
        <v>1130568</v>
      </c>
      <c r="E6" s="200" t="s">
        <v>42</v>
      </c>
      <c r="F6" s="201"/>
      <c r="G6" s="319">
        <f>'2. sz. melléklet'!E5</f>
        <v>1161453</v>
      </c>
      <c r="H6" s="831">
        <f>'2. sz. melléklet'!F5</f>
        <v>1189660</v>
      </c>
    </row>
    <row r="7" spans="1:8" ht="13.5" customHeight="1">
      <c r="A7" s="144"/>
      <c r="B7" s="247" t="s">
        <v>211</v>
      </c>
      <c r="C7" s="154">
        <f>'2. sz. melléklet'!B6</f>
        <v>1107179</v>
      </c>
      <c r="D7" s="154">
        <f>'2. sz. melléklet'!C6</f>
        <v>1122387</v>
      </c>
      <c r="E7" s="141"/>
      <c r="F7" s="142"/>
      <c r="G7" s="320"/>
      <c r="H7" s="329"/>
    </row>
    <row r="8" spans="1:8" ht="12.75" customHeight="1">
      <c r="A8" s="148"/>
      <c r="B8" s="248" t="s">
        <v>224</v>
      </c>
      <c r="C8" s="156"/>
      <c r="D8" s="313">
        <v>8181</v>
      </c>
      <c r="E8" s="144"/>
      <c r="F8" s="142"/>
      <c r="G8" s="321"/>
      <c r="H8" s="329"/>
    </row>
    <row r="9" spans="1:8" ht="13.5" customHeight="1">
      <c r="A9" s="149" t="s">
        <v>72</v>
      </c>
      <c r="B9" s="150"/>
      <c r="C9" s="153">
        <f>SUM(C10:C11)</f>
        <v>421160</v>
      </c>
      <c r="D9" s="153">
        <f>SUM(D10:D11)</f>
        <v>414045</v>
      </c>
      <c r="E9" s="141" t="s">
        <v>593</v>
      </c>
      <c r="F9" s="142"/>
      <c r="G9" s="322">
        <f>'2. sz. melléklet'!E6</f>
        <v>308445</v>
      </c>
      <c r="H9" s="832">
        <f>'2. sz. melléklet'!F6</f>
        <v>315780</v>
      </c>
    </row>
    <row r="10" spans="1:8" ht="12.75">
      <c r="A10" s="151"/>
      <c r="B10" s="248" t="s">
        <v>73</v>
      </c>
      <c r="C10" s="154">
        <f>'2. sz. melléklet'!B9</f>
        <v>107209</v>
      </c>
      <c r="D10" s="154">
        <f>'2. sz. melléklet'!C9</f>
        <v>10000</v>
      </c>
      <c r="E10" s="144"/>
      <c r="F10" s="142"/>
      <c r="G10" s="321"/>
      <c r="H10" s="329"/>
    </row>
    <row r="11" spans="1:8" ht="12.75">
      <c r="A11" s="144"/>
      <c r="B11" s="248" t="s">
        <v>74</v>
      </c>
      <c r="C11" s="154">
        <f>'2. sz. melléklet'!B10</f>
        <v>313951</v>
      </c>
      <c r="D11" s="154">
        <f>'2. sz. melléklet'!C10</f>
        <v>404045</v>
      </c>
      <c r="E11" s="141"/>
      <c r="F11" s="142"/>
      <c r="G11" s="320"/>
      <c r="H11" s="329"/>
    </row>
    <row r="12" spans="1:8" ht="12.75">
      <c r="A12" s="144"/>
      <c r="B12" s="248"/>
      <c r="C12" s="154"/>
      <c r="D12" s="311"/>
      <c r="E12" s="141" t="s">
        <v>44</v>
      </c>
      <c r="F12" s="142"/>
      <c r="G12" s="322">
        <f>'2. sz. melléklet'!E8</f>
        <v>1723449</v>
      </c>
      <c r="H12" s="832">
        <f>'2. sz. melléklet'!F8</f>
        <v>1676588</v>
      </c>
    </row>
    <row r="13" spans="1:8" ht="12.75">
      <c r="A13" s="138" t="s">
        <v>75</v>
      </c>
      <c r="B13" s="145"/>
      <c r="C13" s="153">
        <f>SUM(C14:C16)</f>
        <v>1606819</v>
      </c>
      <c r="D13" s="153">
        <f>SUM(D14:D15)</f>
        <v>1512784</v>
      </c>
      <c r="E13" s="144"/>
      <c r="F13" s="142"/>
      <c r="G13" s="312"/>
      <c r="H13" s="329"/>
    </row>
    <row r="14" spans="1:8" ht="12.75">
      <c r="A14" s="146"/>
      <c r="B14" s="248" t="s">
        <v>73</v>
      </c>
      <c r="C14" s="156">
        <f>'2. sz. melléklet'!B45</f>
        <v>2290</v>
      </c>
      <c r="D14" s="156">
        <f>'2. sz. melléklet'!C45</f>
        <v>380</v>
      </c>
      <c r="E14" s="139"/>
      <c r="F14" s="140"/>
      <c r="G14" s="323"/>
      <c r="H14" s="329"/>
    </row>
    <row r="15" spans="1:8" ht="12.75">
      <c r="A15" s="146"/>
      <c r="B15" s="248" t="s">
        <v>74</v>
      </c>
      <c r="C15" s="156">
        <f>'2. sz. melléklet'!B46</f>
        <v>1604529</v>
      </c>
      <c r="D15" s="156">
        <f>'2. sz. melléklet'!C46</f>
        <v>1512404</v>
      </c>
      <c r="E15" s="139" t="s">
        <v>51</v>
      </c>
      <c r="F15" s="142"/>
      <c r="G15" s="323">
        <f>'2. sz. melléklet'!E9</f>
        <v>62251</v>
      </c>
      <c r="H15" s="833">
        <f>'2. sz. melléklet'!F9</f>
        <v>69166</v>
      </c>
    </row>
    <row r="16" spans="1:8" ht="12.75">
      <c r="A16" s="938" t="s">
        <v>251</v>
      </c>
      <c r="B16" s="939"/>
      <c r="C16" s="156"/>
      <c r="D16" s="314">
        <v>1</v>
      </c>
      <c r="E16" s="144"/>
      <c r="F16" s="142"/>
      <c r="G16" s="312"/>
      <c r="H16" s="329"/>
    </row>
    <row r="17" spans="1:8" ht="12.75">
      <c r="A17" s="741"/>
      <c r="B17" s="742"/>
      <c r="C17" s="156"/>
      <c r="D17" s="313"/>
      <c r="E17" s="144"/>
      <c r="F17" s="142"/>
      <c r="G17" s="312"/>
      <c r="H17" s="329"/>
    </row>
    <row r="18" spans="1:8" ht="12.75">
      <c r="A18" s="138" t="s">
        <v>651</v>
      </c>
      <c r="B18" s="143"/>
      <c r="C18" s="153">
        <f>SUM(C19:C22)</f>
        <v>1918951</v>
      </c>
      <c r="D18" s="153">
        <f>SUM(D19:D22)</f>
        <v>1918981</v>
      </c>
      <c r="E18" s="139"/>
      <c r="F18" s="140"/>
      <c r="G18" s="323"/>
      <c r="H18" s="329"/>
    </row>
    <row r="19" spans="1:8" ht="12.75">
      <c r="A19" s="144"/>
      <c r="B19" s="142" t="s">
        <v>121</v>
      </c>
      <c r="C19" s="156">
        <f>'2. sz. melléklet'!B12</f>
        <v>430000</v>
      </c>
      <c r="D19" s="156">
        <f>'2. sz. melléklet'!C12</f>
        <v>430000</v>
      </c>
      <c r="E19" s="139" t="s">
        <v>461</v>
      </c>
      <c r="F19" s="140"/>
      <c r="G19" s="323">
        <f>SUM(G20+G21+G22+G26)</f>
        <v>1111548</v>
      </c>
      <c r="H19" s="833">
        <f>SUM(H20+H21+H22+H26)</f>
        <v>1216557</v>
      </c>
    </row>
    <row r="20" spans="1:8" ht="12.75">
      <c r="A20" s="146"/>
      <c r="B20" s="155" t="s">
        <v>54</v>
      </c>
      <c r="C20" s="156">
        <f>'2. sz. melléklet'!B13</f>
        <v>1468951</v>
      </c>
      <c r="D20" s="156">
        <f>'2. sz. melléklet'!C13</f>
        <v>1468951</v>
      </c>
      <c r="E20" s="144"/>
      <c r="F20" s="142" t="s">
        <v>48</v>
      </c>
      <c r="G20" s="321">
        <v>42220</v>
      </c>
      <c r="H20" s="834">
        <v>40220</v>
      </c>
    </row>
    <row r="21" spans="1:8" ht="12.75">
      <c r="A21" s="144"/>
      <c r="B21" s="152" t="s">
        <v>306</v>
      </c>
      <c r="C21" s="156">
        <f>'2. sz. melléklet'!B14</f>
        <v>19500</v>
      </c>
      <c r="D21" s="156">
        <f>'2. sz. melléklet'!C14</f>
        <v>19500</v>
      </c>
      <c r="E21" s="144"/>
      <c r="F21" s="142" t="s">
        <v>49</v>
      </c>
      <c r="G21" s="321">
        <f>'2. sz. melléklet'!E12</f>
        <v>867928</v>
      </c>
      <c r="H21" s="834">
        <f>'2. sz. melléklet'!F12</f>
        <v>1092659</v>
      </c>
    </row>
    <row r="22" spans="1:8" ht="14.25" customHeight="1">
      <c r="A22" s="149"/>
      <c r="B22" s="152" t="s">
        <v>931</v>
      </c>
      <c r="C22" s="156">
        <f>'2. sz. melléklet'!B15</f>
        <v>500</v>
      </c>
      <c r="D22" s="156">
        <f>'2. sz. melléklet'!C15</f>
        <v>530</v>
      </c>
      <c r="E22" s="144"/>
      <c r="F22" s="140" t="s">
        <v>166</v>
      </c>
      <c r="G22" s="321">
        <f>SUM(G23:G25)</f>
        <v>193800</v>
      </c>
      <c r="H22" s="834">
        <f>SUM(H23:H25)</f>
        <v>79045</v>
      </c>
    </row>
    <row r="23" spans="1:8" ht="12.75">
      <c r="A23" s="149"/>
      <c r="B23" s="152"/>
      <c r="C23" s="156"/>
      <c r="D23" s="313"/>
      <c r="E23" s="144"/>
      <c r="F23" s="159" t="s">
        <v>50</v>
      </c>
      <c r="G23" s="324">
        <f>'2. sz. melléklet'!E14</f>
        <v>15000</v>
      </c>
      <c r="H23" s="835">
        <f>'2. sz. melléklet'!F14</f>
        <v>12274</v>
      </c>
    </row>
    <row r="24" spans="1:8" ht="12.75">
      <c r="A24" s="139" t="s">
        <v>128</v>
      </c>
      <c r="B24" s="145"/>
      <c r="C24" s="153">
        <f>SUM(C25:C32)</f>
        <v>1224609</v>
      </c>
      <c r="D24" s="153">
        <f>SUM(D25:D32)</f>
        <v>1243608</v>
      </c>
      <c r="E24" s="144"/>
      <c r="F24" s="202" t="s">
        <v>303</v>
      </c>
      <c r="G24" s="324">
        <f>'2. sz. melléklet'!E15</f>
        <v>100000</v>
      </c>
      <c r="H24" s="835">
        <f>'2. sz. melléklet'!F15</f>
        <v>42344</v>
      </c>
    </row>
    <row r="25" spans="1:8" ht="12.75">
      <c r="A25" s="144"/>
      <c r="B25" s="142" t="s">
        <v>514</v>
      </c>
      <c r="C25" s="156">
        <f>'2. sz. melléklet'!B17</f>
        <v>523842</v>
      </c>
      <c r="D25" s="156">
        <f>'2. sz. melléklet'!C17</f>
        <v>521842</v>
      </c>
      <c r="E25" s="144"/>
      <c r="F25" s="190" t="s">
        <v>60</v>
      </c>
      <c r="G25" s="324">
        <f>'2. sz. melléklet'!E16</f>
        <v>78800</v>
      </c>
      <c r="H25" s="835">
        <f>'2. sz. melléklet'!F16</f>
        <v>24427</v>
      </c>
    </row>
    <row r="26" spans="1:8" ht="12.75">
      <c r="A26" s="144"/>
      <c r="B26" s="142" t="s">
        <v>55</v>
      </c>
      <c r="C26" s="156">
        <f>'2. sz. melléklet'!B18</f>
        <v>90640</v>
      </c>
      <c r="D26" s="156">
        <f>'2. sz. melléklet'!C18</f>
        <v>107115</v>
      </c>
      <c r="E26" s="144"/>
      <c r="F26" s="140" t="s">
        <v>304</v>
      </c>
      <c r="G26" s="325">
        <f>'2. sz. melléklet'!E17</f>
        <v>7600</v>
      </c>
      <c r="H26" s="836">
        <f>'2. sz. melléklet'!F17</f>
        <v>4633</v>
      </c>
    </row>
    <row r="27" spans="1:8" ht="12.75">
      <c r="A27" s="144"/>
      <c r="B27" s="142" t="s">
        <v>308</v>
      </c>
      <c r="C27" s="156">
        <f>'2. sz. melléklet'!B19</f>
        <v>32100</v>
      </c>
      <c r="D27" s="156">
        <f>'2. sz. melléklet'!C19</f>
        <v>32464</v>
      </c>
      <c r="E27" s="203"/>
      <c r="F27" s="142"/>
      <c r="G27" s="326"/>
      <c r="H27" s="329"/>
    </row>
    <row r="28" spans="1:8" ht="12.75" customHeight="1">
      <c r="A28" s="138"/>
      <c r="B28" s="140" t="s">
        <v>56</v>
      </c>
      <c r="C28" s="156">
        <f>'2. sz. melléklet'!B20</f>
        <v>101169</v>
      </c>
      <c r="D28" s="156">
        <f>'2. sz. melléklet'!C20</f>
        <v>101169</v>
      </c>
      <c r="E28" s="139"/>
      <c r="F28" s="142"/>
      <c r="G28" s="323"/>
      <c r="H28" s="329"/>
    </row>
    <row r="29" spans="1:8" ht="12.75">
      <c r="A29" s="144"/>
      <c r="B29" s="140" t="s">
        <v>130</v>
      </c>
      <c r="C29" s="156">
        <f>'2. sz. melléklet'!B21</f>
        <v>92312</v>
      </c>
      <c r="D29" s="156">
        <f>'2. sz. melléklet'!C21</f>
        <v>92312</v>
      </c>
      <c r="E29" s="139" t="s">
        <v>462</v>
      </c>
      <c r="F29" s="142"/>
      <c r="G29" s="322">
        <f>'2. sz. melléklet'!E44</f>
        <v>2245365</v>
      </c>
      <c r="H29" s="832">
        <f>'2. sz. melléklet'!F44</f>
        <v>2171950</v>
      </c>
    </row>
    <row r="30" spans="1:8" ht="12.75">
      <c r="A30" s="146"/>
      <c r="B30" s="145" t="s">
        <v>429</v>
      </c>
      <c r="C30" s="156">
        <f>'2. sz. melléklet'!B22</f>
        <v>237476</v>
      </c>
      <c r="D30" s="156">
        <f>'2. sz. melléklet'!C22</f>
        <v>241352</v>
      </c>
      <c r="E30" s="144"/>
      <c r="F30" s="142"/>
      <c r="G30" s="321"/>
      <c r="H30" s="329"/>
    </row>
    <row r="31" spans="1:8" ht="12.75">
      <c r="A31" s="144"/>
      <c r="B31" s="189" t="s">
        <v>592</v>
      </c>
      <c r="C31" s="156">
        <f>'2. sz. melléklet'!B23</f>
        <v>16766</v>
      </c>
      <c r="D31" s="156">
        <f>'2. sz. melléklet'!C23</f>
        <v>16876</v>
      </c>
      <c r="E31" s="139"/>
      <c r="F31" s="142"/>
      <c r="G31" s="322"/>
      <c r="H31" s="329"/>
    </row>
    <row r="32" spans="1:8" ht="12.75">
      <c r="A32" s="144"/>
      <c r="B32" s="189" t="s">
        <v>412</v>
      </c>
      <c r="C32" s="156">
        <f>'2. sz. melléklet'!B24</f>
        <v>130304</v>
      </c>
      <c r="D32" s="156">
        <f>'2. sz. melléklet'!C24</f>
        <v>130478</v>
      </c>
      <c r="E32" s="139" t="s">
        <v>463</v>
      </c>
      <c r="F32" s="142"/>
      <c r="G32" s="323">
        <f>'2. sz. melléklet'!E46</f>
        <v>253927</v>
      </c>
      <c r="H32" s="833">
        <f>'2. sz. melléklet'!F46</f>
        <v>263763</v>
      </c>
    </row>
    <row r="33" spans="1:8" ht="13.5" customHeight="1">
      <c r="A33" s="146"/>
      <c r="B33" s="145"/>
      <c r="C33" s="156"/>
      <c r="D33" s="313"/>
      <c r="E33" s="144"/>
      <c r="F33" s="142"/>
      <c r="G33" s="326"/>
      <c r="H33" s="329"/>
    </row>
    <row r="34" spans="1:8" ht="12.75">
      <c r="A34" s="141" t="s">
        <v>132</v>
      </c>
      <c r="B34" s="155"/>
      <c r="C34" s="153">
        <f>SUM(C35)</f>
        <v>191090</v>
      </c>
      <c r="D34" s="153">
        <f>SUM(D35)</f>
        <v>194088</v>
      </c>
      <c r="E34" s="139"/>
      <c r="F34" s="142"/>
      <c r="G34" s="842"/>
      <c r="H34" s="329"/>
    </row>
    <row r="35" spans="1:8" ht="12.75">
      <c r="A35" s="141"/>
      <c r="B35" s="142" t="s">
        <v>133</v>
      </c>
      <c r="C35" s="156">
        <f>'2. sz. melléklet'!B51</f>
        <v>191090</v>
      </c>
      <c r="D35" s="156">
        <f>'2. sz. melléklet'!C51</f>
        <v>194088</v>
      </c>
      <c r="E35" s="139" t="s">
        <v>63</v>
      </c>
      <c r="F35" s="841"/>
      <c r="G35" s="840">
        <f>SUM(G36:G38)</f>
        <v>440707</v>
      </c>
      <c r="H35" s="832">
        <f>SUM(H36:H38)</f>
        <v>426746</v>
      </c>
    </row>
    <row r="36" spans="1:8" ht="12.75">
      <c r="A36" s="141"/>
      <c r="B36" s="142"/>
      <c r="C36" s="156"/>
      <c r="D36" s="313"/>
      <c r="E36" s="139"/>
      <c r="F36" s="142" t="s">
        <v>64</v>
      </c>
      <c r="G36" s="843">
        <f>'2. sz. melléklet'!E51</f>
        <v>193590</v>
      </c>
      <c r="H36" s="837">
        <f>'2. sz. melléklet'!F51</f>
        <v>209216</v>
      </c>
    </row>
    <row r="37" spans="1:8" ht="12.75">
      <c r="A37" s="141" t="s">
        <v>249</v>
      </c>
      <c r="B37" s="142"/>
      <c r="C37" s="156"/>
      <c r="D37" s="314">
        <f>SUM(D38:D39)</f>
        <v>99560</v>
      </c>
      <c r="E37" s="139"/>
      <c r="F37" s="145" t="s">
        <v>48</v>
      </c>
      <c r="G37" s="325"/>
      <c r="H37" s="836">
        <v>14150</v>
      </c>
    </row>
    <row r="38" spans="1:8" ht="13.5" customHeight="1">
      <c r="A38" s="141"/>
      <c r="B38" s="142" t="s">
        <v>48</v>
      </c>
      <c r="C38" s="156"/>
      <c r="D38" s="313">
        <v>96209</v>
      </c>
      <c r="E38" s="139"/>
      <c r="F38" s="145" t="s">
        <v>632</v>
      </c>
      <c r="G38" s="857">
        <f>SUM(G39:G40)</f>
        <v>247117</v>
      </c>
      <c r="H38" s="836">
        <f>SUM(H39:H40)</f>
        <v>203380</v>
      </c>
    </row>
    <row r="39" spans="1:8" ht="15" customHeight="1">
      <c r="A39" s="141"/>
      <c r="B39" s="155" t="s">
        <v>74</v>
      </c>
      <c r="C39" s="156"/>
      <c r="D39" s="313">
        <v>3351</v>
      </c>
      <c r="E39" s="144"/>
      <c r="F39" s="303" t="s">
        <v>171</v>
      </c>
      <c r="G39" s="324">
        <f>'2. sz. melléklet'!E54</f>
        <v>77075</v>
      </c>
      <c r="H39" s="835">
        <f>'2. sz. melléklet'!F54</f>
        <v>33338</v>
      </c>
    </row>
    <row r="40" spans="1:8" ht="12.75" customHeight="1">
      <c r="A40" s="141"/>
      <c r="B40" s="155"/>
      <c r="C40" s="156"/>
      <c r="D40" s="313"/>
      <c r="E40" s="144"/>
      <c r="F40" s="159" t="s">
        <v>65</v>
      </c>
      <c r="G40" s="324">
        <f>'2. sz. melléklet'!E55</f>
        <v>170042</v>
      </c>
      <c r="H40" s="835">
        <f>'2. sz. melléklet'!F55</f>
        <v>170042</v>
      </c>
    </row>
    <row r="41" spans="1:8" ht="12.75" customHeight="1">
      <c r="A41" s="139" t="s">
        <v>134</v>
      </c>
      <c r="B41" s="140"/>
      <c r="C41" s="153">
        <f>SUM(C42)</f>
        <v>28075</v>
      </c>
      <c r="D41" s="153">
        <f>SUM(D42:D44)</f>
        <v>44635</v>
      </c>
      <c r="E41" s="144"/>
      <c r="F41" s="145"/>
      <c r="G41" s="325"/>
      <c r="H41" s="836"/>
    </row>
    <row r="42" spans="1:8" ht="30.75" customHeight="1">
      <c r="A42" s="185"/>
      <c r="B42" s="301" t="s">
        <v>47</v>
      </c>
      <c r="C42" s="156">
        <f>'2. sz. melléklet'!B54</f>
        <v>28075</v>
      </c>
      <c r="D42" s="156">
        <f>'2. sz. melléklet'!C54</f>
        <v>28075</v>
      </c>
      <c r="E42" s="139"/>
      <c r="F42" s="303"/>
      <c r="G42" s="324"/>
      <c r="H42" s="835"/>
    </row>
    <row r="43" spans="1:8" ht="12.75" customHeight="1">
      <c r="A43" s="141"/>
      <c r="B43" s="142" t="s">
        <v>48</v>
      </c>
      <c r="C43" s="156"/>
      <c r="D43" s="313">
        <v>15060</v>
      </c>
      <c r="E43" s="139"/>
      <c r="F43" s="159"/>
      <c r="G43" s="324"/>
      <c r="H43" s="835"/>
    </row>
    <row r="44" spans="1:8" ht="12.75" customHeight="1">
      <c r="A44" s="302"/>
      <c r="B44" s="142" t="s">
        <v>74</v>
      </c>
      <c r="C44" s="154"/>
      <c r="D44" s="311">
        <v>1500</v>
      </c>
      <c r="E44" s="144"/>
      <c r="F44" s="140"/>
      <c r="G44" s="325"/>
      <c r="H44" s="329"/>
    </row>
    <row r="45" spans="1:8" ht="12.75" customHeight="1">
      <c r="A45" s="302"/>
      <c r="B45" s="300"/>
      <c r="C45" s="154"/>
      <c r="D45" s="311"/>
      <c r="E45" s="144"/>
      <c r="F45" s="140"/>
      <c r="G45" s="325"/>
      <c r="H45" s="329"/>
    </row>
    <row r="46" spans="1:8" ht="18.75" customHeight="1">
      <c r="A46" s="191" t="s">
        <v>418</v>
      </c>
      <c r="B46" s="157"/>
      <c r="C46" s="195">
        <f>SUM(C6+C9+C13+C18+C24+C34+C41)</f>
        <v>6497883</v>
      </c>
      <c r="D46" s="195">
        <f>SUM(D6+D9+D13+D18+D24+D34+D41+D16+D37)</f>
        <v>6558270</v>
      </c>
      <c r="E46" s="141" t="s">
        <v>419</v>
      </c>
      <c r="F46" s="147"/>
      <c r="G46" s="320">
        <f>SUM(G6+G9+G12+G15+G19+G29+G32+G35)</f>
        <v>7307145</v>
      </c>
      <c r="H46" s="838">
        <f>SUM(H6+H9+H12+H15+H19+H29+H32+H35)</f>
        <v>7330210</v>
      </c>
    </row>
    <row r="47" spans="1:8" ht="12.75" customHeight="1">
      <c r="A47" s="144"/>
      <c r="B47" s="142"/>
      <c r="C47" s="154"/>
      <c r="D47" s="311"/>
      <c r="E47" s="144"/>
      <c r="F47" s="142"/>
      <c r="G47" s="326"/>
      <c r="H47" s="329"/>
    </row>
    <row r="48" spans="1:8" ht="12.75" customHeight="1">
      <c r="A48" s="158" t="s">
        <v>464</v>
      </c>
      <c r="B48" s="150"/>
      <c r="C48" s="153"/>
      <c r="D48" s="314"/>
      <c r="E48" s="938" t="s">
        <v>267</v>
      </c>
      <c r="F48" s="939"/>
      <c r="G48" s="325"/>
      <c r="H48" s="832">
        <f>SUM(H49:H50)</f>
        <v>90687</v>
      </c>
    </row>
    <row r="49" spans="1:8" ht="12.75" customHeight="1">
      <c r="A49" s="158"/>
      <c r="B49" s="150"/>
      <c r="C49" s="153"/>
      <c r="D49" s="314"/>
      <c r="E49" s="928" t="s">
        <v>264</v>
      </c>
      <c r="F49" s="929"/>
      <c r="G49" s="325"/>
      <c r="H49" s="834">
        <v>35131</v>
      </c>
    </row>
    <row r="50" spans="1:8" ht="12.75" customHeight="1">
      <c r="A50" s="942" t="s">
        <v>172</v>
      </c>
      <c r="B50" s="943"/>
      <c r="C50" s="197"/>
      <c r="D50" s="315"/>
      <c r="E50" s="928" t="s">
        <v>265</v>
      </c>
      <c r="F50" s="929"/>
      <c r="G50" s="323"/>
      <c r="H50" s="834">
        <v>55556</v>
      </c>
    </row>
    <row r="51" spans="1:8" ht="12.75" customHeight="1">
      <c r="A51" s="250" t="s">
        <v>173</v>
      </c>
      <c r="B51" s="249"/>
      <c r="C51" s="198">
        <f>SUM(C52:C52)</f>
        <v>709262</v>
      </c>
      <c r="D51" s="198">
        <f>SUM(D52:D52)</f>
        <v>709262</v>
      </c>
      <c r="E51" s="144"/>
      <c r="F51" s="142"/>
      <c r="G51" s="323"/>
      <c r="H51" s="329"/>
    </row>
    <row r="52" spans="1:8" ht="12.75" customHeight="1">
      <c r="A52" s="138"/>
      <c r="B52" s="251" t="s">
        <v>174</v>
      </c>
      <c r="C52" s="197">
        <f>'2. sz. melléklet'!B66</f>
        <v>709262</v>
      </c>
      <c r="D52" s="197">
        <f>'2. sz. melléklet'!C66</f>
        <v>709262</v>
      </c>
      <c r="E52" s="144"/>
      <c r="F52" s="142"/>
      <c r="G52" s="323"/>
      <c r="H52" s="329"/>
    </row>
    <row r="53" spans="1:8" ht="12.75" customHeight="1">
      <c r="A53" s="942"/>
      <c r="B53" s="943"/>
      <c r="C53" s="197"/>
      <c r="D53" s="315"/>
      <c r="E53" s="938" t="s">
        <v>245</v>
      </c>
      <c r="F53" s="939"/>
      <c r="G53" s="323"/>
      <c r="H53" s="832">
        <v>200000</v>
      </c>
    </row>
    <row r="54" spans="1:8" ht="12.75" customHeight="1">
      <c r="A54" s="942" t="s">
        <v>136</v>
      </c>
      <c r="B54" s="943"/>
      <c r="C54" s="198">
        <v>100000</v>
      </c>
      <c r="D54" s="316">
        <v>153365</v>
      </c>
      <c r="E54" s="139"/>
      <c r="F54" s="147"/>
      <c r="G54" s="323"/>
      <c r="H54" s="329"/>
    </row>
    <row r="55" spans="1:8" ht="12.75" customHeight="1">
      <c r="A55" s="185"/>
      <c r="B55" s="196"/>
      <c r="C55" s="197"/>
      <c r="D55" s="315"/>
      <c r="E55" s="58"/>
      <c r="F55" s="147"/>
      <c r="G55" s="323"/>
      <c r="H55" s="329"/>
    </row>
    <row r="56" spans="1:8" ht="12.75" customHeight="1">
      <c r="A56" s="944" t="s">
        <v>417</v>
      </c>
      <c r="B56" s="945"/>
      <c r="C56" s="198">
        <f>'2. sz. melléklet'!B35</f>
        <v>1656216</v>
      </c>
      <c r="D56" s="198">
        <f>'2. sz. melléklet'!C35</f>
        <v>1677686</v>
      </c>
      <c r="E56" s="141" t="s">
        <v>631</v>
      </c>
      <c r="F56" s="147"/>
      <c r="G56" s="323">
        <f>'2. sz. melléklet'!E33</f>
        <v>1656216</v>
      </c>
      <c r="H56" s="833">
        <f>'2. sz. melléklet'!F33</f>
        <v>1677686</v>
      </c>
    </row>
    <row r="57" spans="1:8" ht="12.75" customHeight="1">
      <c r="A57" s="731"/>
      <c r="B57" s="732"/>
      <c r="C57" s="198"/>
      <c r="D57" s="316"/>
      <c r="E57" s="141"/>
      <c r="F57" s="147"/>
      <c r="G57" s="323"/>
      <c r="H57" s="833"/>
    </row>
    <row r="58" spans="1:8" ht="12.75" customHeight="1">
      <c r="A58" s="948" t="s">
        <v>259</v>
      </c>
      <c r="B58" s="931"/>
      <c r="C58" s="154"/>
      <c r="D58" s="314">
        <v>200000</v>
      </c>
      <c r="E58" s="58"/>
      <c r="F58" s="147"/>
      <c r="G58" s="323"/>
      <c r="H58" s="329"/>
    </row>
    <row r="59" spans="1:8" ht="15" customHeight="1">
      <c r="A59" s="946" t="s">
        <v>420</v>
      </c>
      <c r="B59" s="947"/>
      <c r="C59" s="195">
        <f>SUM(C50+C51+C53+C54+C56)</f>
        <v>2465478</v>
      </c>
      <c r="D59" s="195">
        <f>SUM(D50+D51+D53+D54+D56+D58)</f>
        <v>2740313</v>
      </c>
      <c r="E59" s="141" t="s">
        <v>421</v>
      </c>
      <c r="F59" s="160"/>
      <c r="G59" s="322">
        <f>SUM(G56:G58)</f>
        <v>1656216</v>
      </c>
      <c r="H59" s="832">
        <f>(H48+H53+H56)</f>
        <v>1968373</v>
      </c>
    </row>
    <row r="60" spans="1:8" ht="12.75" customHeight="1">
      <c r="A60" s="940"/>
      <c r="B60" s="941"/>
      <c r="C60" s="156"/>
      <c r="D60" s="313"/>
      <c r="E60" s="141"/>
      <c r="F60" s="142"/>
      <c r="G60" s="321"/>
      <c r="H60" s="329"/>
    </row>
    <row r="61" spans="1:8" ht="19.5" customHeight="1" thickBot="1">
      <c r="A61" s="161" t="s">
        <v>139</v>
      </c>
      <c r="B61" s="162"/>
      <c r="C61" s="199">
        <f>SUM(C46+C59)</f>
        <v>8963361</v>
      </c>
      <c r="D61" s="199">
        <f>SUM(D46+D59)</f>
        <v>9298583</v>
      </c>
      <c r="E61" s="163" t="s">
        <v>68</v>
      </c>
      <c r="F61" s="164"/>
      <c r="G61" s="327">
        <f>SUM(G46,G59)</f>
        <v>8963361</v>
      </c>
      <c r="H61" s="839">
        <f>SUM(H46,H59)</f>
        <v>9298583</v>
      </c>
    </row>
    <row r="62" ht="15" customHeight="1"/>
    <row r="63" ht="15" customHeight="1"/>
    <row r="64" ht="15" customHeight="1"/>
    <row r="65" ht="27" customHeight="1">
      <c r="E65" s="165"/>
    </row>
    <row r="66" ht="15" customHeight="1"/>
    <row r="67" ht="15" customHeight="1"/>
    <row r="68" ht="15" customHeight="1"/>
    <row r="69" ht="15" customHeight="1"/>
    <row r="70" spans="1:4" ht="15" customHeight="1">
      <c r="A70" s="165"/>
      <c r="B70" s="166"/>
      <c r="C70" s="167"/>
      <c r="D70" s="167"/>
    </row>
    <row r="71" ht="15" customHeight="1"/>
    <row r="72" ht="12.75" customHeight="1"/>
  </sheetData>
  <sheetProtection/>
  <mergeCells count="17">
    <mergeCell ref="A2:G2"/>
    <mergeCell ref="A4:C4"/>
    <mergeCell ref="E4:G4"/>
    <mergeCell ref="A50:B50"/>
    <mergeCell ref="A5:B5"/>
    <mergeCell ref="A16:B16"/>
    <mergeCell ref="E50:F50"/>
    <mergeCell ref="E49:F49"/>
    <mergeCell ref="E48:F48"/>
    <mergeCell ref="E5:F5"/>
    <mergeCell ref="E53:F53"/>
    <mergeCell ref="A60:B60"/>
    <mergeCell ref="A53:B53"/>
    <mergeCell ref="A54:B54"/>
    <mergeCell ref="A56:B56"/>
    <mergeCell ref="A59:B59"/>
    <mergeCell ref="A58:B58"/>
  </mergeCells>
  <printOptions horizontalCentered="1"/>
  <pageMargins left="0.7874015748031497" right="0.7874015748031497" top="0.35433070866141736" bottom="0.2755905511811024" header="0.2362204724409449" footer="0.15748031496062992"/>
  <pageSetup fitToHeight="1" fitToWidth="1" horizontalDpi="600" verticalDpi="600" orientation="landscape" paperSize="9" scale="66" r:id="rId1"/>
  <headerFooter alignWithMargins="0">
    <oddHeader>&amp;L1. melléklet a 13/2015.(V.29.) önkormányzati rendelethez
1. melléklet az 1/2015.(I.30.)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view="pageBreakPreview" zoomScaleSheetLayoutView="100" workbookViewId="0" topLeftCell="B1">
      <selection activeCell="B10" sqref="B10"/>
    </sheetView>
  </sheetViews>
  <sheetFormatPr defaultColWidth="9.00390625" defaultRowHeight="12.75"/>
  <cols>
    <col min="1" max="1" width="0" style="592" hidden="1" customWidth="1"/>
    <col min="2" max="2" width="82.00390625" style="594" customWidth="1"/>
    <col min="3" max="3" width="12.25390625" style="595" customWidth="1"/>
    <col min="4" max="4" width="12.25390625" style="596" hidden="1" customWidth="1"/>
    <col min="5" max="5" width="10.625" style="597" customWidth="1"/>
    <col min="6" max="6" width="9.125" style="641" customWidth="1"/>
    <col min="7" max="16384" width="9.125" style="593" customWidth="1"/>
  </cols>
  <sheetData>
    <row r="1" spans="2:5" ht="15.75">
      <c r="B1" s="1056" t="s">
        <v>298</v>
      </c>
      <c r="C1" s="1056"/>
      <c r="D1" s="1056"/>
      <c r="E1" s="1056"/>
    </row>
    <row r="2" spans="2:5" ht="14.25" customHeight="1">
      <c r="B2" s="1057" t="s">
        <v>286</v>
      </c>
      <c r="C2" s="1057"/>
      <c r="D2" s="1057"/>
      <c r="E2" s="1057"/>
    </row>
    <row r="3" spans="2:4" ht="13.5" thickBot="1">
      <c r="B3" s="642"/>
      <c r="C3" s="643"/>
      <c r="D3" s="644"/>
    </row>
    <row r="4" spans="1:5" ht="27" customHeight="1">
      <c r="A4" s="615" t="s">
        <v>311</v>
      </c>
      <c r="B4" s="599" t="s">
        <v>141</v>
      </c>
      <c r="C4" s="600" t="s">
        <v>274</v>
      </c>
      <c r="D4" s="603" t="s">
        <v>195</v>
      </c>
      <c r="E4" s="604" t="s">
        <v>182</v>
      </c>
    </row>
    <row r="5" spans="2:5" ht="12.75">
      <c r="B5" s="278"/>
      <c r="C5" s="606"/>
      <c r="D5" s="608"/>
      <c r="E5" s="609"/>
    </row>
    <row r="6" spans="2:5" ht="12.75">
      <c r="B6" s="610" t="s">
        <v>275</v>
      </c>
      <c r="C6" s="611">
        <f>SUM(C8,C16)</f>
        <v>234263</v>
      </c>
      <c r="D6" s="612">
        <f>SUM(D8,D16)</f>
        <v>5636</v>
      </c>
      <c r="E6" s="613">
        <f>SUM(E8,E16)</f>
        <v>239899</v>
      </c>
    </row>
    <row r="7" spans="2:5" ht="12.75">
      <c r="B7" s="278"/>
      <c r="C7" s="606"/>
      <c r="D7" s="608"/>
      <c r="E7" s="616"/>
    </row>
    <row r="8" spans="1:6" s="605" customFormat="1" ht="12.75">
      <c r="A8" s="598"/>
      <c r="B8" s="610" t="s">
        <v>281</v>
      </c>
      <c r="C8" s="611">
        <f>SUM(C9:C11)</f>
        <v>24440</v>
      </c>
      <c r="D8" s="612">
        <f>SUM(D9:D14)</f>
        <v>24625</v>
      </c>
      <c r="E8" s="613">
        <f>SUM(E9:E14)</f>
        <v>49065</v>
      </c>
      <c r="F8" s="645"/>
    </row>
    <row r="9" spans="1:5" ht="12.75">
      <c r="A9" s="615" t="s">
        <v>320</v>
      </c>
      <c r="B9" s="278" t="s">
        <v>960</v>
      </c>
      <c r="C9" s="606">
        <v>6820</v>
      </c>
      <c r="D9" s="608"/>
      <c r="E9" s="616">
        <f aca="true" t="shared" si="0" ref="E9:E14">C9+D9</f>
        <v>6820</v>
      </c>
    </row>
    <row r="10" spans="1:5" ht="12.75">
      <c r="A10" s="615" t="s">
        <v>320</v>
      </c>
      <c r="B10" s="278" t="s">
        <v>368</v>
      </c>
      <c r="C10" s="606">
        <v>10000</v>
      </c>
      <c r="D10" s="608"/>
      <c r="E10" s="616">
        <f t="shared" si="0"/>
        <v>10000</v>
      </c>
    </row>
    <row r="11" spans="1:5" ht="12.75">
      <c r="A11" s="615" t="s">
        <v>395</v>
      </c>
      <c r="B11" s="278" t="s">
        <v>398</v>
      </c>
      <c r="C11" s="606">
        <v>7620</v>
      </c>
      <c r="D11" s="608"/>
      <c r="E11" s="616">
        <f t="shared" si="0"/>
        <v>7620</v>
      </c>
    </row>
    <row r="12" spans="1:5" ht="12.75">
      <c r="A12" s="615"/>
      <c r="B12" s="278" t="s">
        <v>208</v>
      </c>
      <c r="C12" s="606"/>
      <c r="D12" s="608">
        <v>15000</v>
      </c>
      <c r="E12" s="616">
        <f t="shared" si="0"/>
        <v>15000</v>
      </c>
    </row>
    <row r="13" spans="1:5" ht="25.5">
      <c r="A13" s="615"/>
      <c r="B13" s="278" t="s">
        <v>209</v>
      </c>
      <c r="C13" s="606"/>
      <c r="D13" s="608">
        <v>5000</v>
      </c>
      <c r="E13" s="616">
        <f t="shared" si="0"/>
        <v>5000</v>
      </c>
    </row>
    <row r="14" spans="1:5" ht="38.25">
      <c r="A14" s="615"/>
      <c r="B14" s="278" t="s">
        <v>210</v>
      </c>
      <c r="C14" s="606"/>
      <c r="D14" s="608">
        <v>4625</v>
      </c>
      <c r="E14" s="616">
        <f t="shared" si="0"/>
        <v>4625</v>
      </c>
    </row>
    <row r="15" spans="2:5" ht="12.75">
      <c r="B15" s="278"/>
      <c r="C15" s="606"/>
      <c r="D15" s="608"/>
      <c r="E15" s="616"/>
    </row>
    <row r="16" spans="2:5" ht="12.75">
      <c r="B16" s="610" t="s">
        <v>319</v>
      </c>
      <c r="C16" s="611">
        <f>SUM(C17:C54)</f>
        <v>209823</v>
      </c>
      <c r="D16" s="612">
        <f>SUM(D17:D54)</f>
        <v>-18989</v>
      </c>
      <c r="E16" s="613">
        <f>SUM(E17:E54)</f>
        <v>190834</v>
      </c>
    </row>
    <row r="17" spans="1:5" ht="12.75">
      <c r="A17" s="615" t="s">
        <v>287</v>
      </c>
      <c r="B17" s="278" t="s">
        <v>352</v>
      </c>
      <c r="C17" s="606">
        <v>1016</v>
      </c>
      <c r="D17" s="608"/>
      <c r="E17" s="616">
        <f>C17+D17</f>
        <v>1016</v>
      </c>
    </row>
    <row r="18" spans="1:5" ht="12.75">
      <c r="A18" s="615" t="s">
        <v>320</v>
      </c>
      <c r="B18" s="278" t="s">
        <v>961</v>
      </c>
      <c r="C18" s="606">
        <v>6300</v>
      </c>
      <c r="D18" s="608"/>
      <c r="E18" s="616">
        <f aca="true" t="shared" si="1" ref="E18:E53">C18+D18</f>
        <v>6300</v>
      </c>
    </row>
    <row r="19" spans="1:5" ht="12.75" customHeight="1">
      <c r="A19" s="615" t="s">
        <v>320</v>
      </c>
      <c r="B19" s="278" t="s">
        <v>354</v>
      </c>
      <c r="C19" s="606">
        <v>4953</v>
      </c>
      <c r="D19" s="608"/>
      <c r="E19" s="616">
        <f t="shared" si="1"/>
        <v>4953</v>
      </c>
    </row>
    <row r="20" spans="1:5" ht="12.75">
      <c r="A20" s="615" t="s">
        <v>320</v>
      </c>
      <c r="B20" s="278" t="s">
        <v>11</v>
      </c>
      <c r="C20" s="606">
        <v>16000</v>
      </c>
      <c r="D20" s="608"/>
      <c r="E20" s="616">
        <f t="shared" si="1"/>
        <v>16000</v>
      </c>
    </row>
    <row r="21" spans="1:5" ht="12.75">
      <c r="A21" s="615" t="s">
        <v>320</v>
      </c>
      <c r="B21" s="278" t="s">
        <v>360</v>
      </c>
      <c r="C21" s="606">
        <v>6350</v>
      </c>
      <c r="D21" s="608"/>
      <c r="E21" s="616">
        <f t="shared" si="1"/>
        <v>6350</v>
      </c>
    </row>
    <row r="22" spans="1:5" ht="12.75">
      <c r="A22" s="615" t="s">
        <v>320</v>
      </c>
      <c r="B22" s="278" t="s">
        <v>366</v>
      </c>
      <c r="C22" s="606">
        <v>5000</v>
      </c>
      <c r="D22" s="608">
        <v>-675</v>
      </c>
      <c r="E22" s="616">
        <f t="shared" si="1"/>
        <v>4325</v>
      </c>
    </row>
    <row r="23" spans="1:5" ht="12.75">
      <c r="A23" s="615" t="s">
        <v>320</v>
      </c>
      <c r="B23" s="278" t="s">
        <v>367</v>
      </c>
      <c r="C23" s="606">
        <v>10000</v>
      </c>
      <c r="D23" s="608"/>
      <c r="E23" s="616">
        <f t="shared" si="1"/>
        <v>10000</v>
      </c>
    </row>
    <row r="24" spans="1:5" ht="12.75">
      <c r="A24" s="615" t="s">
        <v>320</v>
      </c>
      <c r="B24" s="278" t="s">
        <v>369</v>
      </c>
      <c r="C24" s="606">
        <v>5000</v>
      </c>
      <c r="D24" s="608">
        <v>-5000</v>
      </c>
      <c r="E24" s="616">
        <f t="shared" si="1"/>
        <v>0</v>
      </c>
    </row>
    <row r="25" spans="1:5" ht="12.75">
      <c r="A25" s="615" t="s">
        <v>320</v>
      </c>
      <c r="B25" s="278" t="s">
        <v>7</v>
      </c>
      <c r="C25" s="606">
        <v>850</v>
      </c>
      <c r="D25" s="608"/>
      <c r="E25" s="616">
        <f t="shared" si="1"/>
        <v>850</v>
      </c>
    </row>
    <row r="26" spans="1:5" ht="12.75">
      <c r="A26" s="615" t="s">
        <v>320</v>
      </c>
      <c r="B26" s="278" t="s">
        <v>370</v>
      </c>
      <c r="C26" s="606">
        <v>421</v>
      </c>
      <c r="D26" s="608"/>
      <c r="E26" s="616">
        <f t="shared" si="1"/>
        <v>421</v>
      </c>
    </row>
    <row r="27" spans="1:5" ht="12.75">
      <c r="A27" s="615" t="s">
        <v>320</v>
      </c>
      <c r="B27" s="278" t="s">
        <v>362</v>
      </c>
      <c r="C27" s="606">
        <v>10000</v>
      </c>
      <c r="D27" s="608">
        <v>-5000</v>
      </c>
      <c r="E27" s="616">
        <f t="shared" si="1"/>
        <v>5000</v>
      </c>
    </row>
    <row r="28" spans="1:5" ht="25.5">
      <c r="A28" s="615" t="s">
        <v>328</v>
      </c>
      <c r="B28" s="278" t="s">
        <v>0</v>
      </c>
      <c r="C28" s="606">
        <v>10000</v>
      </c>
      <c r="D28" s="608"/>
      <c r="E28" s="616">
        <f t="shared" si="1"/>
        <v>10000</v>
      </c>
    </row>
    <row r="29" spans="1:5" ht="12.75">
      <c r="A29" s="615" t="s">
        <v>328</v>
      </c>
      <c r="B29" s="278" t="s">
        <v>385</v>
      </c>
      <c r="C29" s="606"/>
      <c r="D29" s="608"/>
      <c r="E29" s="616">
        <f t="shared" si="1"/>
        <v>0</v>
      </c>
    </row>
    <row r="30" spans="1:5" ht="12.75">
      <c r="A30" s="615" t="s">
        <v>328</v>
      </c>
      <c r="B30" s="278" t="s">
        <v>955</v>
      </c>
      <c r="C30" s="606">
        <v>9000</v>
      </c>
      <c r="D30" s="608"/>
      <c r="E30" s="616">
        <f t="shared" si="1"/>
        <v>9000</v>
      </c>
    </row>
    <row r="31" spans="1:5" ht="12.75">
      <c r="A31" s="615" t="s">
        <v>328</v>
      </c>
      <c r="B31" s="278" t="s">
        <v>386</v>
      </c>
      <c r="C31" s="606">
        <v>6350</v>
      </c>
      <c r="D31" s="608"/>
      <c r="E31" s="616">
        <f t="shared" si="1"/>
        <v>6350</v>
      </c>
    </row>
    <row r="32" spans="1:5" ht="12.75">
      <c r="A32" s="615" t="s">
        <v>328</v>
      </c>
      <c r="B32" s="278" t="s">
        <v>387</v>
      </c>
      <c r="C32" s="606"/>
      <c r="D32" s="608"/>
      <c r="E32" s="616">
        <f t="shared" si="1"/>
        <v>0</v>
      </c>
    </row>
    <row r="33" spans="1:5" ht="12.75">
      <c r="A33" s="615" t="s">
        <v>328</v>
      </c>
      <c r="B33" s="278" t="s">
        <v>361</v>
      </c>
      <c r="C33" s="606">
        <v>17969</v>
      </c>
      <c r="D33" s="608"/>
      <c r="E33" s="616">
        <f t="shared" si="1"/>
        <v>17969</v>
      </c>
    </row>
    <row r="34" spans="1:5" ht="12.75">
      <c r="A34" s="615" t="s">
        <v>328</v>
      </c>
      <c r="B34" s="278" t="s">
        <v>388</v>
      </c>
      <c r="C34" s="606">
        <v>1000</v>
      </c>
      <c r="D34" s="608"/>
      <c r="E34" s="616">
        <f t="shared" si="1"/>
        <v>1000</v>
      </c>
    </row>
    <row r="35" spans="1:5" ht="12.75">
      <c r="A35" s="615" t="s">
        <v>328</v>
      </c>
      <c r="B35" s="278" t="s">
        <v>389</v>
      </c>
      <c r="C35" s="606">
        <v>6350</v>
      </c>
      <c r="D35" s="608"/>
      <c r="E35" s="616">
        <f t="shared" si="1"/>
        <v>6350</v>
      </c>
    </row>
    <row r="36" spans="1:5" ht="25.5">
      <c r="A36" s="615" t="s">
        <v>328</v>
      </c>
      <c r="B36" s="278" t="s">
        <v>1</v>
      </c>
      <c r="C36" s="606">
        <v>3810</v>
      </c>
      <c r="D36" s="608"/>
      <c r="E36" s="616">
        <f t="shared" si="1"/>
        <v>3810</v>
      </c>
    </row>
    <row r="37" spans="1:5" ht="25.5">
      <c r="A37" s="615" t="s">
        <v>328</v>
      </c>
      <c r="B37" s="278" t="s">
        <v>390</v>
      </c>
      <c r="C37" s="606">
        <v>8890</v>
      </c>
      <c r="D37" s="608"/>
      <c r="E37" s="616">
        <f t="shared" si="1"/>
        <v>8890</v>
      </c>
    </row>
    <row r="38" spans="1:5" ht="12.75">
      <c r="A38" s="615" t="s">
        <v>391</v>
      </c>
      <c r="B38" s="278" t="s">
        <v>2</v>
      </c>
      <c r="C38" s="606">
        <v>17145</v>
      </c>
      <c r="D38" s="608">
        <v>6346</v>
      </c>
      <c r="E38" s="616">
        <f t="shared" si="1"/>
        <v>23491</v>
      </c>
    </row>
    <row r="39" spans="1:5" ht="12.75">
      <c r="A39" s="615" t="s">
        <v>391</v>
      </c>
      <c r="B39" s="278" t="s">
        <v>392</v>
      </c>
      <c r="C39" s="606">
        <v>9500</v>
      </c>
      <c r="D39" s="608">
        <v>-6346</v>
      </c>
      <c r="E39" s="616">
        <f t="shared" si="1"/>
        <v>3154</v>
      </c>
    </row>
    <row r="40" spans="1:5" ht="12.75">
      <c r="A40" s="615" t="s">
        <v>340</v>
      </c>
      <c r="B40" s="278" t="s">
        <v>393</v>
      </c>
      <c r="C40" s="606">
        <v>1219</v>
      </c>
      <c r="D40" s="608"/>
      <c r="E40" s="616">
        <f t="shared" si="1"/>
        <v>1219</v>
      </c>
    </row>
    <row r="41" spans="1:5" ht="12.75">
      <c r="A41" s="615" t="s">
        <v>340</v>
      </c>
      <c r="B41" s="278" t="s">
        <v>394</v>
      </c>
      <c r="C41" s="606">
        <v>5080</v>
      </c>
      <c r="D41" s="608"/>
      <c r="E41" s="616">
        <f t="shared" si="1"/>
        <v>5080</v>
      </c>
    </row>
    <row r="42" spans="1:5" ht="12.75">
      <c r="A42" s="615" t="s">
        <v>395</v>
      </c>
      <c r="B42" s="278" t="s">
        <v>396</v>
      </c>
      <c r="C42" s="606">
        <v>1905</v>
      </c>
      <c r="D42" s="608"/>
      <c r="E42" s="616">
        <f t="shared" si="1"/>
        <v>1905</v>
      </c>
    </row>
    <row r="43" spans="1:5" ht="51">
      <c r="A43" s="615" t="s">
        <v>395</v>
      </c>
      <c r="B43" s="278" t="s">
        <v>14</v>
      </c>
      <c r="C43" s="606">
        <v>12700</v>
      </c>
      <c r="D43" s="608">
        <v>-9520</v>
      </c>
      <c r="E43" s="616">
        <f t="shared" si="1"/>
        <v>3180</v>
      </c>
    </row>
    <row r="44" spans="1:5" ht="12.75">
      <c r="A44" s="615" t="s">
        <v>425</v>
      </c>
      <c r="B44" s="278" t="s">
        <v>397</v>
      </c>
      <c r="C44" s="606">
        <v>3445</v>
      </c>
      <c r="D44" s="608"/>
      <c r="E44" s="616">
        <f t="shared" si="1"/>
        <v>3445</v>
      </c>
    </row>
    <row r="45" spans="1:5" ht="12.75">
      <c r="A45" s="615" t="s">
        <v>320</v>
      </c>
      <c r="B45" s="278" t="s">
        <v>3</v>
      </c>
      <c r="C45" s="606">
        <v>5000</v>
      </c>
      <c r="D45" s="608"/>
      <c r="E45" s="616">
        <f t="shared" si="1"/>
        <v>5000</v>
      </c>
    </row>
    <row r="46" spans="1:5" ht="12.75">
      <c r="A46" s="615" t="s">
        <v>320</v>
      </c>
      <c r="B46" s="278" t="s">
        <v>399</v>
      </c>
      <c r="C46" s="606">
        <v>5000</v>
      </c>
      <c r="D46" s="608"/>
      <c r="E46" s="616">
        <f t="shared" si="1"/>
        <v>5000</v>
      </c>
    </row>
    <row r="47" spans="1:5" ht="12.75">
      <c r="A47" s="615" t="s">
        <v>320</v>
      </c>
      <c r="B47" s="278" t="s">
        <v>400</v>
      </c>
      <c r="C47" s="606">
        <v>1650</v>
      </c>
      <c r="D47" s="608"/>
      <c r="E47" s="616">
        <f t="shared" si="1"/>
        <v>1650</v>
      </c>
    </row>
    <row r="48" spans="1:5" ht="12.75" customHeight="1">
      <c r="A48" s="615" t="s">
        <v>320</v>
      </c>
      <c r="B48" s="278" t="s">
        <v>4</v>
      </c>
      <c r="C48" s="606">
        <v>3000</v>
      </c>
      <c r="D48" s="608"/>
      <c r="E48" s="616">
        <f t="shared" si="1"/>
        <v>3000</v>
      </c>
    </row>
    <row r="49" spans="1:5" ht="12.75">
      <c r="A49" s="615" t="s">
        <v>340</v>
      </c>
      <c r="B49" s="278" t="s">
        <v>5</v>
      </c>
      <c r="C49" s="606">
        <v>4154</v>
      </c>
      <c r="D49" s="608"/>
      <c r="E49" s="616">
        <f t="shared" si="1"/>
        <v>4154</v>
      </c>
    </row>
    <row r="50" spans="1:5" ht="12.75">
      <c r="A50" s="615" t="s">
        <v>391</v>
      </c>
      <c r="B50" s="278" t="s">
        <v>401</v>
      </c>
      <c r="C50" s="606">
        <v>3239</v>
      </c>
      <c r="D50" s="608"/>
      <c r="E50" s="616">
        <f t="shared" si="1"/>
        <v>3239</v>
      </c>
    </row>
    <row r="51" spans="1:5" ht="12.75">
      <c r="A51" s="615" t="s">
        <v>391</v>
      </c>
      <c r="B51" s="278" t="s">
        <v>402</v>
      </c>
      <c r="C51" s="606">
        <v>736</v>
      </c>
      <c r="D51" s="608"/>
      <c r="E51" s="616">
        <f t="shared" si="1"/>
        <v>736</v>
      </c>
    </row>
    <row r="52" spans="1:5" ht="12.75">
      <c r="A52" s="615"/>
      <c r="B52" s="278" t="s">
        <v>200</v>
      </c>
      <c r="C52" s="606"/>
      <c r="D52" s="608">
        <v>1206</v>
      </c>
      <c r="E52" s="616">
        <f t="shared" si="1"/>
        <v>1206</v>
      </c>
    </row>
    <row r="53" spans="1:5" ht="12.75">
      <c r="A53" s="615" t="s">
        <v>328</v>
      </c>
      <c r="B53" s="278" t="s">
        <v>403</v>
      </c>
      <c r="C53" s="606">
        <v>6791</v>
      </c>
      <c r="D53" s="608"/>
      <c r="E53" s="616">
        <f t="shared" si="1"/>
        <v>6791</v>
      </c>
    </row>
    <row r="54" spans="1:5" ht="12.75">
      <c r="A54" s="615"/>
      <c r="B54" s="278"/>
      <c r="C54" s="606"/>
      <c r="D54" s="608"/>
      <c r="E54" s="616"/>
    </row>
    <row r="55" spans="1:6" s="605" customFormat="1" ht="12.75">
      <c r="A55" s="598"/>
      <c r="B55" s="610" t="s">
        <v>283</v>
      </c>
      <c r="C55" s="611">
        <f>SUM(C56:C63)</f>
        <v>19664</v>
      </c>
      <c r="D55" s="612">
        <f>SUM(D56:D64)</f>
        <v>4200</v>
      </c>
      <c r="E55" s="613">
        <f>SUM(E56:E64)</f>
        <v>23864</v>
      </c>
      <c r="F55" s="645"/>
    </row>
    <row r="56" spans="1:6" s="617" customFormat="1" ht="12.75">
      <c r="A56" s="615"/>
      <c r="B56" s="278" t="s">
        <v>946</v>
      </c>
      <c r="C56" s="606">
        <v>2654</v>
      </c>
      <c r="D56" s="608"/>
      <c r="E56" s="616">
        <f>C56+D56</f>
        <v>2654</v>
      </c>
      <c r="F56" s="646"/>
    </row>
    <row r="57" spans="1:6" s="617" customFormat="1" ht="12.75">
      <c r="A57" s="615"/>
      <c r="B57" s="278" t="s">
        <v>17</v>
      </c>
      <c r="C57" s="606">
        <v>1700</v>
      </c>
      <c r="D57" s="608"/>
      <c r="E57" s="616">
        <f aca="true" t="shared" si="2" ref="E57:E64">C57+D57</f>
        <v>1700</v>
      </c>
      <c r="F57" s="646"/>
    </row>
    <row r="58" spans="1:6" s="617" customFormat="1" ht="25.5">
      <c r="A58" s="615"/>
      <c r="B58" s="278" t="s">
        <v>947</v>
      </c>
      <c r="C58" s="606">
        <f>6140+700</f>
        <v>6840</v>
      </c>
      <c r="D58" s="608">
        <v>-800</v>
      </c>
      <c r="E58" s="616">
        <f t="shared" si="2"/>
        <v>6040</v>
      </c>
      <c r="F58" s="646"/>
    </row>
    <row r="59" spans="1:6" s="617" customFormat="1" ht="27" customHeight="1">
      <c r="A59" s="615"/>
      <c r="B59" s="278" t="s">
        <v>175</v>
      </c>
      <c r="C59" s="606">
        <v>2700</v>
      </c>
      <c r="D59" s="608"/>
      <c r="E59" s="616">
        <f t="shared" si="2"/>
        <v>2700</v>
      </c>
      <c r="F59" s="646"/>
    </row>
    <row r="60" spans="1:6" s="617" customFormat="1" ht="25.5">
      <c r="A60" s="615"/>
      <c r="B60" s="278" t="s">
        <v>18</v>
      </c>
      <c r="C60" s="606">
        <v>3070</v>
      </c>
      <c r="D60" s="608"/>
      <c r="E60" s="616">
        <f t="shared" si="2"/>
        <v>3070</v>
      </c>
      <c r="F60" s="646"/>
    </row>
    <row r="61" spans="1:6" s="617" customFormat="1" ht="25.5">
      <c r="A61" s="615"/>
      <c r="B61" s="278" t="s">
        <v>948</v>
      </c>
      <c r="C61" s="606">
        <v>1000</v>
      </c>
      <c r="D61" s="608"/>
      <c r="E61" s="616">
        <f t="shared" si="2"/>
        <v>1000</v>
      </c>
      <c r="F61" s="646"/>
    </row>
    <row r="62" spans="1:6" s="617" customFormat="1" ht="25.5">
      <c r="A62" s="615"/>
      <c r="B62" s="278" t="s">
        <v>949</v>
      </c>
      <c r="C62" s="606">
        <v>1000</v>
      </c>
      <c r="D62" s="608"/>
      <c r="E62" s="616">
        <f t="shared" si="2"/>
        <v>1000</v>
      </c>
      <c r="F62" s="646"/>
    </row>
    <row r="63" spans="1:6" s="617" customFormat="1" ht="12.75">
      <c r="A63" s="615"/>
      <c r="B63" s="278" t="s">
        <v>6</v>
      </c>
      <c r="C63" s="606">
        <v>700</v>
      </c>
      <c r="D63" s="608"/>
      <c r="E63" s="616">
        <f t="shared" si="2"/>
        <v>700</v>
      </c>
      <c r="F63" s="646"/>
    </row>
    <row r="64" spans="1:6" s="617" customFormat="1" ht="12.75">
      <c r="A64" s="615"/>
      <c r="B64" s="278" t="s">
        <v>23</v>
      </c>
      <c r="C64" s="606"/>
      <c r="D64" s="608">
        <v>5000</v>
      </c>
      <c r="E64" s="616">
        <f t="shared" si="2"/>
        <v>5000</v>
      </c>
      <c r="F64" s="646"/>
    </row>
    <row r="65" spans="2:5" ht="12.75">
      <c r="B65" s="278"/>
      <c r="C65" s="606"/>
      <c r="D65" s="608"/>
      <c r="E65" s="616"/>
    </row>
    <row r="66" spans="1:6" s="633" customFormat="1" ht="13.5" thickBot="1">
      <c r="A66" s="631"/>
      <c r="B66" s="627" t="s">
        <v>285</v>
      </c>
      <c r="C66" s="628">
        <f>SUM(C6,C55)</f>
        <v>253927</v>
      </c>
      <c r="D66" s="629">
        <f>SUM(D6,D55)</f>
        <v>9836</v>
      </c>
      <c r="E66" s="630">
        <f>SUM(E6,E55)</f>
        <v>263763</v>
      </c>
      <c r="F66" s="647"/>
    </row>
    <row r="67" spans="2:5" ht="12.75">
      <c r="B67" s="648"/>
      <c r="C67" s="643"/>
      <c r="D67" s="644"/>
      <c r="E67" s="638"/>
    </row>
    <row r="68" spans="1:2" ht="12.75" hidden="1">
      <c r="A68" s="615" t="s">
        <v>287</v>
      </c>
      <c r="B68" s="635">
        <f aca="true" t="shared" si="3" ref="B68:B75">SUMIF($A$8:$C$53,A68,$C$8:$C$53)</f>
        <v>1016</v>
      </c>
    </row>
    <row r="69" spans="1:2" ht="12.75" hidden="1">
      <c r="A69" s="615" t="s">
        <v>353</v>
      </c>
      <c r="B69" s="635">
        <f t="shared" si="3"/>
        <v>0</v>
      </c>
    </row>
    <row r="70" spans="1:2" ht="12.75" hidden="1">
      <c r="A70" s="615" t="s">
        <v>320</v>
      </c>
      <c r="B70" s="635">
        <f t="shared" si="3"/>
        <v>96344</v>
      </c>
    </row>
    <row r="71" spans="1:2" ht="12.75" hidden="1">
      <c r="A71" s="615" t="s">
        <v>328</v>
      </c>
      <c r="B71" s="635">
        <f t="shared" si="3"/>
        <v>70160</v>
      </c>
    </row>
    <row r="72" spans="1:2" ht="12.75" hidden="1">
      <c r="A72" s="615" t="s">
        <v>391</v>
      </c>
      <c r="B72" s="635">
        <f t="shared" si="3"/>
        <v>30620</v>
      </c>
    </row>
    <row r="73" spans="1:2" ht="12.75" hidden="1">
      <c r="A73" s="615" t="s">
        <v>340</v>
      </c>
      <c r="B73" s="635">
        <f t="shared" si="3"/>
        <v>10453</v>
      </c>
    </row>
    <row r="74" spans="1:2" ht="12.75" hidden="1">
      <c r="A74" s="615" t="s">
        <v>395</v>
      </c>
      <c r="B74" s="635">
        <f t="shared" si="3"/>
        <v>22225</v>
      </c>
    </row>
    <row r="75" spans="1:2" ht="12.75" hidden="1">
      <c r="A75" s="615" t="s">
        <v>425</v>
      </c>
      <c r="B75" s="635">
        <f t="shared" si="3"/>
        <v>3445</v>
      </c>
    </row>
    <row r="76" ht="12.75" hidden="1">
      <c r="B76" s="635">
        <f>SUM(B68:B75)</f>
        <v>234263</v>
      </c>
    </row>
  </sheetData>
  <sheetProtection/>
  <mergeCells count="2">
    <mergeCell ref="B1:E1"/>
    <mergeCell ref="B2:E2"/>
  </mergeCells>
  <printOptions horizontalCentered="1"/>
  <pageMargins left="0.2362204724409449" right="0.2362204724409449" top="0.7480314960629921" bottom="0.7480314960629921" header="0.31496062992125984" footer="0.31496062992125984"/>
  <pageSetup fitToWidth="0" fitToHeight="1" horizontalDpi="600" verticalDpi="600" orientation="portrait" paperSize="9" scale="68" r:id="rId1"/>
  <headerFooter alignWithMargins="0">
    <oddHeader>&amp;L9. melléklet a 13/2015.(V.29.) önkormányzati rendelethez9. melléklet az 1/2015.(I.30.)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view="pageBreakPreview" zoomScaleSheetLayoutView="100" workbookViewId="0" topLeftCell="A30">
      <selection activeCell="B49" sqref="B49"/>
    </sheetView>
  </sheetViews>
  <sheetFormatPr defaultColWidth="9.00390625" defaultRowHeight="12.75"/>
  <cols>
    <col min="1" max="1" width="64.25390625" style="0" customWidth="1"/>
    <col min="2" max="3" width="10.75390625" style="0" customWidth="1"/>
    <col min="4" max="4" width="10.25390625" style="0" customWidth="1"/>
    <col min="5" max="5" width="10.75390625" style="0" customWidth="1"/>
  </cols>
  <sheetData>
    <row r="1" spans="1:5" ht="14.25" customHeight="1">
      <c r="A1" s="1058" t="s">
        <v>300</v>
      </c>
      <c r="B1" s="1058"/>
      <c r="C1" s="1058"/>
      <c r="D1" s="1058"/>
      <c r="E1" s="309"/>
    </row>
    <row r="2" spans="1:5" ht="14.25" customHeight="1">
      <c r="A2" s="1058" t="s">
        <v>140</v>
      </c>
      <c r="B2" s="1058"/>
      <c r="C2" s="1058"/>
      <c r="D2" s="1058"/>
      <c r="E2" s="309"/>
    </row>
    <row r="3" spans="1:3" ht="14.25" customHeight="1" thickBot="1">
      <c r="A3" s="1"/>
      <c r="B3" s="2"/>
      <c r="C3" s="2"/>
    </row>
    <row r="4" spans="1:5" ht="51">
      <c r="A4" s="3" t="s">
        <v>141</v>
      </c>
      <c r="B4" s="4" t="s">
        <v>142</v>
      </c>
      <c r="C4" s="415" t="s">
        <v>182</v>
      </c>
      <c r="D4" s="411" t="s">
        <v>143</v>
      </c>
      <c r="E4" s="5" t="s">
        <v>183</v>
      </c>
    </row>
    <row r="5" spans="1:5" ht="14.25" customHeight="1">
      <c r="A5" s="9" t="s">
        <v>146</v>
      </c>
      <c r="B5" s="10">
        <v>1000</v>
      </c>
      <c r="C5" s="10">
        <v>1000</v>
      </c>
      <c r="D5" s="10"/>
      <c r="E5" s="8"/>
    </row>
    <row r="6" spans="1:5" ht="14.25" customHeight="1">
      <c r="A6" s="9" t="s">
        <v>899</v>
      </c>
      <c r="B6" s="10">
        <v>2000</v>
      </c>
      <c r="C6" s="10">
        <v>2000</v>
      </c>
      <c r="D6" s="10"/>
      <c r="E6" s="8"/>
    </row>
    <row r="7" spans="1:5" ht="14.25" customHeight="1">
      <c r="A7" s="9" t="s">
        <v>147</v>
      </c>
      <c r="B7" s="10">
        <v>300</v>
      </c>
      <c r="C7" s="10">
        <v>300</v>
      </c>
      <c r="D7" s="10"/>
      <c r="E7" s="8"/>
    </row>
    <row r="8" spans="1:5" ht="14.25" customHeight="1">
      <c r="A8" s="6" t="s">
        <v>144</v>
      </c>
      <c r="B8" s="10"/>
      <c r="C8" s="10"/>
      <c r="D8" s="10">
        <v>6300</v>
      </c>
      <c r="E8" s="8">
        <v>4486</v>
      </c>
    </row>
    <row r="9" spans="1:5" ht="14.25" customHeight="1">
      <c r="A9" s="9" t="s">
        <v>165</v>
      </c>
      <c r="B9" s="10"/>
      <c r="C9" s="10"/>
      <c r="D9" s="10">
        <v>2250</v>
      </c>
      <c r="E9" s="8">
        <v>4262</v>
      </c>
    </row>
    <row r="10" spans="1:5" ht="14.25" customHeight="1">
      <c r="A10" s="9" t="s">
        <v>155</v>
      </c>
      <c r="B10" s="10"/>
      <c r="C10" s="10"/>
      <c r="D10" s="10">
        <v>900</v>
      </c>
      <c r="E10" s="8">
        <v>702</v>
      </c>
    </row>
    <row r="11" spans="1:5" ht="14.25" customHeight="1">
      <c r="A11" s="9" t="s">
        <v>145</v>
      </c>
      <c r="B11" s="10"/>
      <c r="C11" s="10"/>
      <c r="D11" s="10">
        <v>1175</v>
      </c>
      <c r="E11" s="8">
        <v>7650</v>
      </c>
    </row>
    <row r="12" spans="1:5" ht="14.25" customHeight="1">
      <c r="A12" s="9" t="s">
        <v>156</v>
      </c>
      <c r="B12" s="10"/>
      <c r="C12" s="10"/>
      <c r="D12" s="10">
        <v>2076</v>
      </c>
      <c r="E12" s="8">
        <v>1868</v>
      </c>
    </row>
    <row r="13" spans="1:5" ht="14.25" customHeight="1">
      <c r="A13" s="9" t="s">
        <v>904</v>
      </c>
      <c r="B13" s="10">
        <v>100</v>
      </c>
      <c r="C13" s="10">
        <v>100</v>
      </c>
      <c r="D13" s="10"/>
      <c r="E13" s="8"/>
    </row>
    <row r="14" spans="1:5" ht="14.25" customHeight="1">
      <c r="A14" s="9" t="s">
        <v>900</v>
      </c>
      <c r="B14" s="10"/>
      <c r="C14" s="10"/>
      <c r="D14" s="10"/>
      <c r="E14" s="8"/>
    </row>
    <row r="15" spans="1:5" ht="14.25" customHeight="1">
      <c r="A15" s="9" t="s">
        <v>363</v>
      </c>
      <c r="B15" s="10">
        <v>15000</v>
      </c>
      <c r="C15" s="10">
        <v>19455</v>
      </c>
      <c r="D15" s="10"/>
      <c r="E15" s="8"/>
    </row>
    <row r="16" spans="1:5" ht="25.5">
      <c r="A16" s="9" t="s">
        <v>901</v>
      </c>
      <c r="B16" s="10">
        <v>10000</v>
      </c>
      <c r="C16" s="10">
        <v>2000</v>
      </c>
      <c r="D16" s="10"/>
      <c r="E16" s="8"/>
    </row>
    <row r="17" spans="1:5" ht="14.25" customHeight="1">
      <c r="A17" s="9" t="s">
        <v>902</v>
      </c>
      <c r="B17" s="10">
        <v>2500</v>
      </c>
      <c r="C17" s="10">
        <v>2500</v>
      </c>
      <c r="D17" s="10"/>
      <c r="E17" s="8"/>
    </row>
    <row r="18" spans="1:5" ht="14.25" customHeight="1">
      <c r="A18" s="9" t="s">
        <v>903</v>
      </c>
      <c r="B18" s="10">
        <v>5700</v>
      </c>
      <c r="C18" s="10">
        <v>7980</v>
      </c>
      <c r="D18" s="10"/>
      <c r="E18" s="8"/>
    </row>
    <row r="19" spans="1:5" s="14" customFormat="1" ht="14.25" customHeight="1">
      <c r="A19" s="11" t="s">
        <v>148</v>
      </c>
      <c r="B19" s="12">
        <f>SUM(B5:B18)</f>
        <v>36600</v>
      </c>
      <c r="C19" s="12">
        <f>SUM(C5:C18)</f>
        <v>35335</v>
      </c>
      <c r="D19" s="12">
        <f>SUM(D5:D18)</f>
        <v>12701</v>
      </c>
      <c r="E19" s="13">
        <f>SUM(E5:E18)</f>
        <v>18968</v>
      </c>
    </row>
    <row r="20" spans="1:5" ht="14.25" customHeight="1">
      <c r="A20" s="15"/>
      <c r="B20" s="16"/>
      <c r="C20" s="16"/>
      <c r="D20" s="10"/>
      <c r="E20" s="8"/>
    </row>
    <row r="21" spans="1:5" ht="14.25" customHeight="1">
      <c r="A21" s="9" t="s">
        <v>149</v>
      </c>
      <c r="B21" s="10">
        <v>4000</v>
      </c>
      <c r="C21" s="10">
        <v>4000</v>
      </c>
      <c r="D21" s="10"/>
      <c r="E21" s="8"/>
    </row>
    <row r="22" spans="1:5" ht="14.25" customHeight="1">
      <c r="A22" s="9" t="s">
        <v>150</v>
      </c>
      <c r="B22" s="10">
        <v>1000</v>
      </c>
      <c r="C22" s="10">
        <v>1000</v>
      </c>
      <c r="D22" s="10"/>
      <c r="E22" s="8"/>
    </row>
    <row r="23" spans="1:5" ht="14.25" customHeight="1">
      <c r="A23" s="9" t="s">
        <v>151</v>
      </c>
      <c r="B23" s="10">
        <v>500</v>
      </c>
      <c r="C23" s="10">
        <v>573</v>
      </c>
      <c r="D23" s="10"/>
      <c r="E23" s="8"/>
    </row>
    <row r="24" spans="1:5" ht="14.25" customHeight="1">
      <c r="A24" s="9" t="s">
        <v>152</v>
      </c>
      <c r="B24" s="10">
        <v>3374</v>
      </c>
      <c r="C24" s="10">
        <v>3638</v>
      </c>
      <c r="D24" s="10"/>
      <c r="E24" s="8"/>
    </row>
    <row r="25" spans="1:5" s="14" customFormat="1" ht="14.25" customHeight="1">
      <c r="A25" s="11" t="s">
        <v>153</v>
      </c>
      <c r="B25" s="12">
        <f>SUM(B21+B22+B23+B24)</f>
        <v>8874</v>
      </c>
      <c r="C25" s="12">
        <f>SUM(C21+C22+C23+C24)</f>
        <v>9211</v>
      </c>
      <c r="D25" s="12">
        <f>SUM(D21+D22+D23+D24)</f>
        <v>0</v>
      </c>
      <c r="E25" s="13">
        <f>SUM(E21+E22+E23+E24)</f>
        <v>0</v>
      </c>
    </row>
    <row r="26" spans="1:5" ht="14.25" customHeight="1">
      <c r="A26" s="9"/>
      <c r="B26" s="10"/>
      <c r="C26" s="10"/>
      <c r="D26" s="10"/>
      <c r="E26" s="8"/>
    </row>
    <row r="27" spans="1:5" s="14" customFormat="1" ht="14.25" customHeight="1">
      <c r="A27" s="11" t="s">
        <v>154</v>
      </c>
      <c r="B27" s="12">
        <f>SUM(B19+B25)</f>
        <v>45474</v>
      </c>
      <c r="C27" s="12">
        <f>SUM(C19+C25)</f>
        <v>44546</v>
      </c>
      <c r="D27" s="12">
        <f>SUM(D19+D25)</f>
        <v>12701</v>
      </c>
      <c r="E27" s="13">
        <f>SUM(E19+E25)</f>
        <v>18968</v>
      </c>
    </row>
    <row r="28" spans="1:5" ht="14.25" customHeight="1" thickBot="1">
      <c r="A28" s="412"/>
      <c r="B28" s="164"/>
      <c r="C28" s="164"/>
      <c r="D28" s="413"/>
      <c r="E28" s="414"/>
    </row>
    <row r="29" ht="14.25" customHeight="1"/>
    <row r="30" spans="1:5" ht="14.25" customHeight="1">
      <c r="A30" s="1058" t="s">
        <v>299</v>
      </c>
      <c r="B30" s="1058"/>
      <c r="C30" s="1058"/>
      <c r="D30" s="1058"/>
      <c r="E30" s="309"/>
    </row>
    <row r="31" spans="1:5" ht="14.25" customHeight="1">
      <c r="A31" s="1058" t="s">
        <v>140</v>
      </c>
      <c r="B31" s="1058"/>
      <c r="C31" s="1058"/>
      <c r="D31" s="1058"/>
      <c r="E31" s="309"/>
    </row>
    <row r="32" spans="1:3" ht="14.25" customHeight="1" thickBot="1">
      <c r="A32" s="1"/>
      <c r="B32" s="2"/>
      <c r="C32" s="2"/>
    </row>
    <row r="33" spans="1:5" ht="51">
      <c r="A33" s="3" t="s">
        <v>141</v>
      </c>
      <c r="B33" s="4" t="s">
        <v>142</v>
      </c>
      <c r="C33" s="415" t="s">
        <v>182</v>
      </c>
      <c r="D33" s="411" t="s">
        <v>143</v>
      </c>
      <c r="E33" s="5" t="s">
        <v>183</v>
      </c>
    </row>
    <row r="34" spans="1:5" ht="14.25" customHeight="1">
      <c r="A34" s="20" t="s">
        <v>157</v>
      </c>
      <c r="B34" s="21"/>
      <c r="C34" s="21"/>
      <c r="D34" s="348"/>
      <c r="E34" s="8"/>
    </row>
    <row r="35" spans="1:5" ht="14.25" customHeight="1">
      <c r="A35" s="6" t="s">
        <v>144</v>
      </c>
      <c r="B35" s="7">
        <v>7000</v>
      </c>
      <c r="C35" s="7">
        <v>4984</v>
      </c>
      <c r="D35" s="10"/>
      <c r="E35" s="8"/>
    </row>
    <row r="36" spans="1:5" ht="14.25" customHeight="1">
      <c r="A36" s="9" t="s">
        <v>165</v>
      </c>
      <c r="B36" s="10">
        <v>2500</v>
      </c>
      <c r="C36" s="10">
        <v>4736</v>
      </c>
      <c r="D36" s="10"/>
      <c r="E36" s="8"/>
    </row>
    <row r="37" spans="1:5" ht="14.25" customHeight="1">
      <c r="A37" s="9" t="s">
        <v>155</v>
      </c>
      <c r="B37" s="10">
        <v>1000</v>
      </c>
      <c r="C37" s="10">
        <v>780</v>
      </c>
      <c r="D37" s="10"/>
      <c r="E37" s="8"/>
    </row>
    <row r="38" spans="1:5" ht="14.25" customHeight="1">
      <c r="A38" s="9" t="s">
        <v>145</v>
      </c>
      <c r="B38" s="10">
        <v>1305</v>
      </c>
      <c r="C38" s="10">
        <v>8500</v>
      </c>
      <c r="D38" s="10"/>
      <c r="E38" s="8"/>
    </row>
    <row r="39" spans="1:5" ht="14.25" customHeight="1">
      <c r="A39" s="9" t="s">
        <v>156</v>
      </c>
      <c r="B39" s="10">
        <v>2307</v>
      </c>
      <c r="C39" s="10">
        <v>2019</v>
      </c>
      <c r="D39" s="10"/>
      <c r="E39" s="8"/>
    </row>
    <row r="40" spans="1:5" ht="14.25" customHeight="1">
      <c r="A40" s="9" t="s">
        <v>193</v>
      </c>
      <c r="B40" s="10">
        <v>0</v>
      </c>
      <c r="C40" s="10">
        <v>288</v>
      </c>
      <c r="D40" s="10"/>
      <c r="E40" s="8"/>
    </row>
    <row r="41" spans="1:5" ht="14.25" customHeight="1">
      <c r="A41" s="9" t="s">
        <v>194</v>
      </c>
      <c r="B41" s="10">
        <v>0</v>
      </c>
      <c r="C41" s="10">
        <v>12</v>
      </c>
      <c r="D41" s="10"/>
      <c r="E41" s="8"/>
    </row>
    <row r="42" spans="1:5" s="14" customFormat="1" ht="14.25" customHeight="1">
      <c r="A42" s="11" t="s">
        <v>158</v>
      </c>
      <c r="B42" s="12">
        <f>SUM(B35:B41)</f>
        <v>14112</v>
      </c>
      <c r="C42" s="12">
        <f>SUM(C35:C41)</f>
        <v>21319</v>
      </c>
      <c r="D42" s="12">
        <f>SUM(D35:D39)</f>
        <v>0</v>
      </c>
      <c r="E42" s="13">
        <f>SUM(E35:E39)</f>
        <v>0</v>
      </c>
    </row>
    <row r="43" spans="1:5" ht="14.25" customHeight="1">
      <c r="A43" s="9"/>
      <c r="B43" s="10"/>
      <c r="C43" s="10"/>
      <c r="D43" s="10"/>
      <c r="E43" s="8"/>
    </row>
    <row r="44" spans="1:5" s="14" customFormat="1" ht="14.25" customHeight="1">
      <c r="A44" s="11" t="s">
        <v>161</v>
      </c>
      <c r="B44" s="12"/>
      <c r="C44" s="12"/>
      <c r="D44" s="12"/>
      <c r="E44" s="8"/>
    </row>
    <row r="45" spans="1:5" s="22" customFormat="1" ht="14.25" customHeight="1">
      <c r="A45" s="9" t="s">
        <v>165</v>
      </c>
      <c r="B45" s="10">
        <v>165</v>
      </c>
      <c r="C45" s="10">
        <v>165</v>
      </c>
      <c r="D45" s="10"/>
      <c r="E45" s="8"/>
    </row>
    <row r="46" spans="1:5" s="22" customFormat="1" ht="14.25" customHeight="1">
      <c r="A46" s="9" t="s">
        <v>145</v>
      </c>
      <c r="B46" s="10">
        <v>598</v>
      </c>
      <c r="C46" s="10">
        <v>620</v>
      </c>
      <c r="D46" s="10"/>
      <c r="E46" s="8"/>
    </row>
    <row r="47" spans="1:5" s="22" customFormat="1" ht="14.25" customHeight="1">
      <c r="A47" s="9" t="s">
        <v>144</v>
      </c>
      <c r="B47" s="10">
        <v>700</v>
      </c>
      <c r="C47" s="10">
        <v>1009</v>
      </c>
      <c r="D47" s="10"/>
      <c r="E47" s="8"/>
    </row>
    <row r="48" spans="1:5" s="14" customFormat="1" ht="14.25" customHeight="1">
      <c r="A48" s="11" t="s">
        <v>162</v>
      </c>
      <c r="B48" s="12">
        <f>SUM(B45:B47)</f>
        <v>1463</v>
      </c>
      <c r="C48" s="12">
        <f>SUM(C45:C47)</f>
        <v>1794</v>
      </c>
      <c r="D48" s="12">
        <f>SUM(D47)</f>
        <v>0</v>
      </c>
      <c r="E48" s="13">
        <f>SUM(E47)</f>
        <v>0</v>
      </c>
    </row>
    <row r="49" spans="1:5" ht="14.25" customHeight="1">
      <c r="A49" s="9"/>
      <c r="B49" s="10"/>
      <c r="C49" s="10"/>
      <c r="D49" s="10"/>
      <c r="E49" s="8"/>
    </row>
    <row r="50" spans="1:5" s="14" customFormat="1" ht="14.25" customHeight="1">
      <c r="A50" s="11" t="s">
        <v>159</v>
      </c>
      <c r="B50" s="12"/>
      <c r="C50" s="12"/>
      <c r="D50" s="12"/>
      <c r="E50" s="13"/>
    </row>
    <row r="51" spans="1:5" s="22" customFormat="1" ht="14.25" customHeight="1">
      <c r="A51" s="9" t="s">
        <v>165</v>
      </c>
      <c r="B51" s="10">
        <v>142</v>
      </c>
      <c r="C51" s="10">
        <v>77</v>
      </c>
      <c r="D51" s="10"/>
      <c r="E51" s="8"/>
    </row>
    <row r="52" spans="1:5" s="22" customFormat="1" ht="14.25" customHeight="1">
      <c r="A52" s="9" t="s">
        <v>145</v>
      </c>
      <c r="B52" s="10">
        <v>124</v>
      </c>
      <c r="C52" s="10">
        <v>282</v>
      </c>
      <c r="D52" s="10"/>
      <c r="E52" s="8"/>
    </row>
    <row r="53" spans="1:5" s="22" customFormat="1" ht="14.25" customHeight="1">
      <c r="A53" s="9" t="s">
        <v>144</v>
      </c>
      <c r="B53" s="10">
        <v>434</v>
      </c>
      <c r="C53" s="10">
        <v>646</v>
      </c>
      <c r="D53" s="10"/>
      <c r="E53" s="8"/>
    </row>
    <row r="54" spans="1:5" s="14" customFormat="1" ht="14.25" customHeight="1">
      <c r="A54" s="11" t="s">
        <v>160</v>
      </c>
      <c r="B54" s="12">
        <f>SUM(B51:B53)</f>
        <v>700</v>
      </c>
      <c r="C54" s="12">
        <f>SUM(C51:C53)</f>
        <v>1005</v>
      </c>
      <c r="D54" s="12">
        <f>SUM(D53)</f>
        <v>0</v>
      </c>
      <c r="E54" s="13">
        <f>SUM(E53)</f>
        <v>0</v>
      </c>
    </row>
    <row r="55" spans="1:5" ht="14.25" customHeight="1">
      <c r="A55" s="9"/>
      <c r="B55" s="10"/>
      <c r="C55" s="10"/>
      <c r="D55" s="10"/>
      <c r="E55" s="8"/>
    </row>
    <row r="56" spans="1:5" s="14" customFormat="1" ht="14.25" customHeight="1">
      <c r="A56" s="11" t="s">
        <v>163</v>
      </c>
      <c r="B56" s="12"/>
      <c r="C56" s="12"/>
      <c r="D56" s="12"/>
      <c r="E56" s="13"/>
    </row>
    <row r="57" spans="1:5" s="22" customFormat="1" ht="14.25" customHeight="1">
      <c r="A57" s="9" t="s">
        <v>156</v>
      </c>
      <c r="B57" s="10">
        <v>200</v>
      </c>
      <c r="C57" s="10">
        <v>200</v>
      </c>
      <c r="D57" s="10"/>
      <c r="E57" s="8"/>
    </row>
    <row r="58" spans="1:5" s="22" customFormat="1" ht="14.25" customHeight="1">
      <c r="A58" s="9" t="s">
        <v>145</v>
      </c>
      <c r="B58" s="10">
        <v>28</v>
      </c>
      <c r="C58" s="10">
        <v>28</v>
      </c>
      <c r="D58" s="10"/>
      <c r="E58" s="13"/>
    </row>
    <row r="59" spans="1:5" s="22" customFormat="1" ht="14.25" customHeight="1">
      <c r="A59" s="9" t="s">
        <v>144</v>
      </c>
      <c r="B59" s="10">
        <v>274</v>
      </c>
      <c r="C59" s="10">
        <v>274</v>
      </c>
      <c r="D59" s="10"/>
      <c r="E59" s="416"/>
    </row>
    <row r="60" spans="1:5" s="14" customFormat="1" ht="14.25" customHeight="1">
      <c r="A60" s="11" t="s">
        <v>164</v>
      </c>
      <c r="B60" s="12">
        <f>SUM(B57:B59)</f>
        <v>502</v>
      </c>
      <c r="C60" s="12">
        <f>SUM(C57:C59)</f>
        <v>502</v>
      </c>
      <c r="D60" s="12">
        <f>SUM(D58)</f>
        <v>0</v>
      </c>
      <c r="E60" s="13">
        <f>SUM(E58)</f>
        <v>0</v>
      </c>
    </row>
    <row r="61" spans="1:5" ht="14.25" customHeight="1">
      <c r="A61" s="9"/>
      <c r="B61" s="10"/>
      <c r="C61" s="10"/>
      <c r="D61" s="10"/>
      <c r="E61" s="8"/>
    </row>
    <row r="62" spans="1:5" ht="14.25" customHeight="1" thickBot="1">
      <c r="A62" s="17" t="s">
        <v>148</v>
      </c>
      <c r="B62" s="18">
        <f>SUM(B42,B48,B54,B60)</f>
        <v>16777</v>
      </c>
      <c r="C62" s="18">
        <f>SUM(C42,C48,C54,C60)</f>
        <v>24620</v>
      </c>
      <c r="D62" s="18">
        <f>SUM(D42,D48,D54,D60)</f>
        <v>0</v>
      </c>
      <c r="E62" s="19">
        <f>SUM(E42,E48,E54,E60)</f>
        <v>0</v>
      </c>
    </row>
    <row r="63" spans="1:5" ht="13.5" thickBot="1">
      <c r="A63" s="895"/>
      <c r="B63" s="896"/>
      <c r="C63" s="896"/>
      <c r="D63" s="896"/>
      <c r="E63" s="897"/>
    </row>
  </sheetData>
  <sheetProtection/>
  <mergeCells count="4">
    <mergeCell ref="A1:D1"/>
    <mergeCell ref="A31:D31"/>
    <mergeCell ref="A2:D2"/>
    <mergeCell ref="A30:D30"/>
  </mergeCells>
  <printOptions horizontalCentered="1"/>
  <pageMargins left="0.7874015748031497" right="0.7874015748031497" top="0.5905511811023623" bottom="0.8661417322834646" header="0.35433070866141736" footer="0.1968503937007874"/>
  <pageSetup fitToWidth="0" fitToHeight="1" horizontalDpi="600" verticalDpi="600" orientation="portrait" paperSize="9" scale="78" r:id="rId1"/>
  <headerFooter alignWithMargins="0">
    <oddHeader>&amp;L10. melléklet a 13/2015.(V.29.) önkormányzati rendelethez
10. melléklet az 1/2015.(I.30.)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3"/>
  <sheetViews>
    <sheetView view="pageBreakPreview" zoomScaleSheetLayoutView="100" workbookViewId="0" topLeftCell="B100">
      <selection activeCell="B107" sqref="B107:D114"/>
    </sheetView>
  </sheetViews>
  <sheetFormatPr defaultColWidth="9.00390625" defaultRowHeight="12.75"/>
  <cols>
    <col min="1" max="1" width="0" style="229" hidden="1" customWidth="1"/>
    <col min="2" max="2" width="91.00390625" style="33" customWidth="1"/>
    <col min="3" max="3" width="12.25390625" style="24" customWidth="1"/>
    <col min="4" max="4" width="11.625" style="23" customWidth="1"/>
    <col min="5" max="5" width="9.125" style="37" customWidth="1"/>
    <col min="6" max="16384" width="9.125" style="23" customWidth="1"/>
  </cols>
  <sheetData>
    <row r="1" spans="2:3" ht="12.75">
      <c r="B1" s="36"/>
      <c r="C1" s="28"/>
    </row>
    <row r="2" spans="2:3" ht="32.25" customHeight="1">
      <c r="B2" s="1060" t="s">
        <v>301</v>
      </c>
      <c r="C2" s="1060"/>
    </row>
    <row r="3" spans="2:3" ht="15.75">
      <c r="B3" s="1059" t="s">
        <v>286</v>
      </c>
      <c r="C3" s="1059"/>
    </row>
    <row r="4" spans="2:3" ht="13.5" thickBot="1">
      <c r="B4" s="408"/>
      <c r="C4" s="31"/>
    </row>
    <row r="5" spans="1:4" ht="13.5" customHeight="1">
      <c r="A5" s="231" t="s">
        <v>311</v>
      </c>
      <c r="B5" s="34" t="s">
        <v>141</v>
      </c>
      <c r="C5" s="406" t="s">
        <v>274</v>
      </c>
      <c r="D5" s="420" t="s">
        <v>182</v>
      </c>
    </row>
    <row r="6" spans="2:4" ht="12.75">
      <c r="B6" s="26"/>
      <c r="C6" s="402"/>
      <c r="D6" s="669"/>
    </row>
    <row r="7" spans="2:4" ht="12.75">
      <c r="B7" s="30" t="s">
        <v>428</v>
      </c>
      <c r="C7" s="403"/>
      <c r="D7" s="670"/>
    </row>
    <row r="8" spans="2:4" ht="12.75">
      <c r="B8" s="26"/>
      <c r="C8" s="402"/>
      <c r="D8" s="670"/>
    </row>
    <row r="9" spans="1:5" s="29" customFormat="1" ht="12.75">
      <c r="A9" s="234"/>
      <c r="B9" s="30" t="s">
        <v>436</v>
      </c>
      <c r="C9" s="403">
        <f>SUM(C10:C13)</f>
        <v>327805</v>
      </c>
      <c r="D9" s="671">
        <f>SUM(D10:D16)</f>
        <v>336584</v>
      </c>
      <c r="E9" s="38"/>
    </row>
    <row r="10" spans="1:4" ht="12.75">
      <c r="A10" s="231" t="s">
        <v>287</v>
      </c>
      <c r="B10" s="26" t="s">
        <v>453</v>
      </c>
      <c r="C10" s="402">
        <v>321405</v>
      </c>
      <c r="D10" s="670">
        <v>327184</v>
      </c>
    </row>
    <row r="11" spans="1:4" ht="12.75">
      <c r="A11" s="231" t="s">
        <v>379</v>
      </c>
      <c r="B11" s="26" t="s">
        <v>431</v>
      </c>
      <c r="C11" s="402">
        <v>2400</v>
      </c>
      <c r="D11" s="670">
        <v>2400</v>
      </c>
    </row>
    <row r="12" spans="1:4" ht="12.75">
      <c r="A12" s="231" t="s">
        <v>381</v>
      </c>
      <c r="B12" s="26" t="s">
        <v>905</v>
      </c>
      <c r="C12" s="402">
        <v>4000</v>
      </c>
      <c r="D12" s="670">
        <v>4000</v>
      </c>
    </row>
    <row r="13" spans="2:4" ht="12.75">
      <c r="B13" s="26" t="s">
        <v>456</v>
      </c>
      <c r="C13" s="402"/>
      <c r="D13" s="670">
        <v>100</v>
      </c>
    </row>
    <row r="14" spans="2:4" ht="12.75">
      <c r="B14" s="26" t="s">
        <v>911</v>
      </c>
      <c r="C14" s="402"/>
      <c r="D14" s="670">
        <v>600</v>
      </c>
    </row>
    <row r="15" spans="2:4" ht="12.75">
      <c r="B15" s="26" t="s">
        <v>404</v>
      </c>
      <c r="C15" s="402"/>
      <c r="D15" s="670">
        <v>300</v>
      </c>
    </row>
    <row r="16" spans="2:4" ht="12.75">
      <c r="B16" s="26" t="s">
        <v>601</v>
      </c>
      <c r="C16" s="402"/>
      <c r="D16" s="670">
        <v>2000</v>
      </c>
    </row>
    <row r="17" spans="2:4" ht="12.75">
      <c r="B17" s="26"/>
      <c r="C17" s="402"/>
      <c r="D17" s="670"/>
    </row>
    <row r="18" spans="1:5" s="29" customFormat="1" ht="12.75">
      <c r="A18" s="234"/>
      <c r="B18" s="30" t="s">
        <v>438</v>
      </c>
      <c r="C18" s="403">
        <f>SUM(C19:C58)</f>
        <v>540123</v>
      </c>
      <c r="D18" s="671">
        <f>SUM(D19:D62)</f>
        <v>754110</v>
      </c>
      <c r="E18" s="38"/>
    </row>
    <row r="19" spans="1:4" ht="12.75">
      <c r="A19" s="231" t="s">
        <v>377</v>
      </c>
      <c r="B19" s="26" t="s">
        <v>448</v>
      </c>
      <c r="C19" s="402">
        <v>15000</v>
      </c>
      <c r="D19" s="670">
        <v>15000</v>
      </c>
    </row>
    <row r="20" spans="1:4" ht="12.75">
      <c r="A20" s="231" t="s">
        <v>377</v>
      </c>
      <c r="B20" s="26" t="s">
        <v>449</v>
      </c>
      <c r="C20" s="402">
        <v>7000</v>
      </c>
      <c r="D20" s="670">
        <v>7000</v>
      </c>
    </row>
    <row r="21" spans="1:4" ht="12.75">
      <c r="A21" s="231" t="s">
        <v>425</v>
      </c>
      <c r="B21" s="26" t="s">
        <v>609</v>
      </c>
      <c r="C21" s="402">
        <v>142382</v>
      </c>
      <c r="D21" s="670">
        <v>351832</v>
      </c>
    </row>
    <row r="22" spans="1:4" ht="12.75">
      <c r="A22" s="231" t="s">
        <v>382</v>
      </c>
      <c r="B22" s="26" t="s">
        <v>405</v>
      </c>
      <c r="C22" s="402">
        <v>113745</v>
      </c>
      <c r="D22" s="670">
        <v>121932</v>
      </c>
    </row>
    <row r="23" spans="1:4" ht="12.75">
      <c r="A23" s="231" t="s">
        <v>377</v>
      </c>
      <c r="B23" s="26" t="s">
        <v>602</v>
      </c>
      <c r="C23" s="402">
        <v>20000</v>
      </c>
      <c r="D23" s="670">
        <v>20000</v>
      </c>
    </row>
    <row r="24" spans="1:4" ht="12.75">
      <c r="A24" s="231" t="s">
        <v>377</v>
      </c>
      <c r="B24" s="26" t="s">
        <v>604</v>
      </c>
      <c r="C24" s="402">
        <v>64000</v>
      </c>
      <c r="D24" s="670">
        <v>64000</v>
      </c>
    </row>
    <row r="25" spans="1:4" ht="12.75">
      <c r="A25" s="231" t="s">
        <v>377</v>
      </c>
      <c r="B25" s="26" t="s">
        <v>608</v>
      </c>
      <c r="C25" s="402">
        <v>45000</v>
      </c>
      <c r="D25" s="670">
        <v>45000</v>
      </c>
    </row>
    <row r="26" spans="1:4" ht="12.75">
      <c r="A26" s="231" t="s">
        <v>377</v>
      </c>
      <c r="B26" s="26" t="s">
        <v>450</v>
      </c>
      <c r="C26" s="402">
        <v>3000</v>
      </c>
      <c r="D26" s="670">
        <v>2500</v>
      </c>
    </row>
    <row r="27" spans="1:4" ht="12.75">
      <c r="A27" s="231" t="s">
        <v>377</v>
      </c>
      <c r="B27" s="26" t="s">
        <v>456</v>
      </c>
      <c r="C27" s="402">
        <v>5000</v>
      </c>
      <c r="D27" s="670">
        <v>3900</v>
      </c>
    </row>
    <row r="28" spans="1:4" ht="12.75">
      <c r="A28" s="231" t="s">
        <v>377</v>
      </c>
      <c r="B28" s="26" t="s">
        <v>906</v>
      </c>
      <c r="C28" s="402">
        <v>4000</v>
      </c>
      <c r="D28" s="670">
        <v>4000</v>
      </c>
    </row>
    <row r="29" spans="1:4" ht="12.75">
      <c r="A29" s="231" t="s">
        <v>377</v>
      </c>
      <c r="B29" s="26" t="s">
        <v>451</v>
      </c>
      <c r="C29" s="402">
        <v>1000</v>
      </c>
      <c r="D29" s="670">
        <v>1000</v>
      </c>
    </row>
    <row r="30" spans="1:4" ht="12.75">
      <c r="A30" s="231" t="s">
        <v>377</v>
      </c>
      <c r="B30" s="26" t="s">
        <v>452</v>
      </c>
      <c r="C30" s="402">
        <v>847</v>
      </c>
      <c r="D30" s="670">
        <v>847</v>
      </c>
    </row>
    <row r="31" spans="1:4" ht="12.75">
      <c r="A31" s="231" t="s">
        <v>380</v>
      </c>
      <c r="B31" s="26" t="s">
        <v>907</v>
      </c>
      <c r="C31" s="402">
        <v>5740</v>
      </c>
      <c r="D31" s="670">
        <v>5740</v>
      </c>
    </row>
    <row r="32" spans="1:4" ht="12.75">
      <c r="A32" s="231" t="s">
        <v>377</v>
      </c>
      <c r="B32" s="26" t="s">
        <v>454</v>
      </c>
      <c r="C32" s="402">
        <v>5500</v>
      </c>
      <c r="D32" s="670">
        <v>5500</v>
      </c>
    </row>
    <row r="33" spans="1:4" ht="12.75">
      <c r="A33" s="231" t="s">
        <v>377</v>
      </c>
      <c r="B33" s="26" t="s">
        <v>455</v>
      </c>
      <c r="C33" s="402">
        <v>1000</v>
      </c>
      <c r="D33" s="670">
        <v>1000</v>
      </c>
    </row>
    <row r="34" spans="1:4" ht="12.75">
      <c r="A34" s="231" t="s">
        <v>377</v>
      </c>
      <c r="B34" s="26" t="s">
        <v>457</v>
      </c>
      <c r="C34" s="402">
        <v>300</v>
      </c>
      <c r="D34" s="670">
        <v>300</v>
      </c>
    </row>
    <row r="35" spans="1:4" ht="12.75">
      <c r="A35" s="231" t="s">
        <v>377</v>
      </c>
      <c r="B35" s="26" t="s">
        <v>458</v>
      </c>
      <c r="C35" s="402">
        <v>200</v>
      </c>
      <c r="D35" s="670">
        <v>200</v>
      </c>
    </row>
    <row r="36" spans="1:4" ht="12.75">
      <c r="A36" s="231" t="s">
        <v>377</v>
      </c>
      <c r="B36" s="26" t="s">
        <v>459</v>
      </c>
      <c r="C36" s="402">
        <v>500</v>
      </c>
      <c r="D36" s="670">
        <v>500</v>
      </c>
    </row>
    <row r="37" spans="1:4" ht="12.75">
      <c r="A37" s="231" t="s">
        <v>377</v>
      </c>
      <c r="B37" s="26" t="s">
        <v>594</v>
      </c>
      <c r="C37" s="402">
        <v>1000</v>
      </c>
      <c r="D37" s="670">
        <v>1000</v>
      </c>
    </row>
    <row r="38" spans="1:4" ht="12.75">
      <c r="A38" s="231" t="s">
        <v>377</v>
      </c>
      <c r="B38" s="26" t="s">
        <v>908</v>
      </c>
      <c r="C38" s="402">
        <v>1000</v>
      </c>
      <c r="D38" s="670">
        <v>1000</v>
      </c>
    </row>
    <row r="39" spans="1:4" ht="12.75">
      <c r="A39" s="231" t="s">
        <v>377</v>
      </c>
      <c r="B39" s="26" t="s">
        <v>596</v>
      </c>
      <c r="C39" s="402">
        <v>300</v>
      </c>
      <c r="D39" s="670">
        <v>300</v>
      </c>
    </row>
    <row r="40" spans="1:4" ht="12.75">
      <c r="A40" s="231" t="s">
        <v>377</v>
      </c>
      <c r="B40" s="26" t="s">
        <v>595</v>
      </c>
      <c r="C40" s="402">
        <v>300</v>
      </c>
      <c r="D40" s="670">
        <v>300</v>
      </c>
    </row>
    <row r="41" spans="1:4" ht="12.75">
      <c r="A41" s="231" t="s">
        <v>377</v>
      </c>
      <c r="B41" s="26" t="s">
        <v>177</v>
      </c>
      <c r="C41" s="402">
        <v>1000</v>
      </c>
      <c r="D41" s="670">
        <v>1000</v>
      </c>
    </row>
    <row r="42" spans="1:4" ht="12.75">
      <c r="A42" s="231" t="s">
        <v>377</v>
      </c>
      <c r="B42" s="26" t="s">
        <v>597</v>
      </c>
      <c r="C42" s="402">
        <v>1973</v>
      </c>
      <c r="D42" s="670">
        <v>1973</v>
      </c>
    </row>
    <row r="43" spans="1:4" ht="12.75">
      <c r="A43" s="231" t="s">
        <v>377</v>
      </c>
      <c r="B43" s="26" t="s">
        <v>599</v>
      </c>
      <c r="C43" s="402">
        <v>660</v>
      </c>
      <c r="D43" s="670">
        <v>660</v>
      </c>
    </row>
    <row r="44" spans="1:4" ht="12.75">
      <c r="A44" s="231" t="s">
        <v>600</v>
      </c>
      <c r="B44" s="26" t="s">
        <v>601</v>
      </c>
      <c r="C44" s="402">
        <v>2000</v>
      </c>
      <c r="D44" s="670">
        <v>0</v>
      </c>
    </row>
    <row r="45" spans="1:4" ht="12.75">
      <c r="A45" s="231" t="s">
        <v>377</v>
      </c>
      <c r="B45" s="26" t="s">
        <v>603</v>
      </c>
      <c r="C45" s="402">
        <v>300</v>
      </c>
      <c r="D45" s="670">
        <v>300</v>
      </c>
    </row>
    <row r="46" spans="1:4" ht="12.75" customHeight="1">
      <c r="A46" s="231" t="s">
        <v>380</v>
      </c>
      <c r="B46" s="26" t="s">
        <v>952</v>
      </c>
      <c r="C46" s="402">
        <v>4500</v>
      </c>
      <c r="D46" s="670">
        <v>4500</v>
      </c>
    </row>
    <row r="47" spans="1:4" ht="25.5">
      <c r="A47" s="231" t="s">
        <v>380</v>
      </c>
      <c r="B47" s="26" t="s">
        <v>953</v>
      </c>
      <c r="C47" s="402">
        <v>39726</v>
      </c>
      <c r="D47" s="670">
        <v>39726</v>
      </c>
    </row>
    <row r="48" spans="1:4" ht="12.75">
      <c r="A48" s="231" t="s">
        <v>287</v>
      </c>
      <c r="B48" s="26" t="s">
        <v>954</v>
      </c>
      <c r="C48" s="402">
        <v>29000</v>
      </c>
      <c r="D48" s="670">
        <v>29000</v>
      </c>
    </row>
    <row r="49" spans="1:4" ht="12.75">
      <c r="A49" s="231" t="s">
        <v>380</v>
      </c>
      <c r="B49" s="26" t="s">
        <v>607</v>
      </c>
      <c r="C49" s="402">
        <v>1000</v>
      </c>
      <c r="D49" s="670">
        <v>1000</v>
      </c>
    </row>
    <row r="50" spans="1:4" ht="12.75">
      <c r="A50" s="231" t="s">
        <v>377</v>
      </c>
      <c r="B50" s="26" t="s">
        <v>35</v>
      </c>
      <c r="C50" s="402">
        <v>3000</v>
      </c>
      <c r="D50" s="670">
        <v>3000</v>
      </c>
    </row>
    <row r="51" spans="1:4" ht="12.75">
      <c r="A51" s="231" t="s">
        <v>377</v>
      </c>
      <c r="B51" s="26" t="s">
        <v>36</v>
      </c>
      <c r="C51" s="402">
        <v>2500</v>
      </c>
      <c r="D51" s="670">
        <v>2500</v>
      </c>
    </row>
    <row r="52" spans="1:4" ht="12.75">
      <c r="A52" s="231" t="s">
        <v>377</v>
      </c>
      <c r="B52" s="26" t="s">
        <v>37</v>
      </c>
      <c r="C52" s="402">
        <v>500</v>
      </c>
      <c r="D52" s="670">
        <v>500</v>
      </c>
    </row>
    <row r="53" spans="1:4" ht="12.75">
      <c r="A53" s="231" t="s">
        <v>377</v>
      </c>
      <c r="B53" s="26" t="s">
        <v>404</v>
      </c>
      <c r="C53" s="402">
        <v>300</v>
      </c>
      <c r="D53" s="670">
        <v>0</v>
      </c>
    </row>
    <row r="54" spans="1:4" ht="25.5">
      <c r="A54" s="231" t="s">
        <v>377</v>
      </c>
      <c r="B54" s="26" t="s">
        <v>956</v>
      </c>
      <c r="C54" s="402">
        <v>15000</v>
      </c>
      <c r="D54" s="670">
        <v>15000</v>
      </c>
    </row>
    <row r="55" spans="1:4" ht="12.75">
      <c r="A55" s="231" t="s">
        <v>377</v>
      </c>
      <c r="B55" s="26" t="s">
        <v>909</v>
      </c>
      <c r="C55" s="402">
        <v>150</v>
      </c>
      <c r="D55" s="670">
        <v>150</v>
      </c>
    </row>
    <row r="56" spans="1:4" ht="12.75">
      <c r="A56" s="231" t="s">
        <v>377</v>
      </c>
      <c r="B56" s="26" t="s">
        <v>378</v>
      </c>
      <c r="C56" s="402">
        <v>600</v>
      </c>
      <c r="D56" s="670">
        <v>600</v>
      </c>
    </row>
    <row r="57" spans="1:4" ht="12.75">
      <c r="A57" s="231" t="s">
        <v>381</v>
      </c>
      <c r="B57" s="26" t="s">
        <v>910</v>
      </c>
      <c r="C57" s="402">
        <v>500</v>
      </c>
      <c r="D57" s="670">
        <v>500</v>
      </c>
    </row>
    <row r="58" spans="1:4" ht="12.75">
      <c r="A58" s="231" t="s">
        <v>381</v>
      </c>
      <c r="B58" s="26" t="s">
        <v>911</v>
      </c>
      <c r="C58" s="402">
        <v>600</v>
      </c>
      <c r="D58" s="670">
        <v>0</v>
      </c>
    </row>
    <row r="59" spans="1:4" ht="12.75">
      <c r="A59" s="231"/>
      <c r="B59" s="26" t="s">
        <v>212</v>
      </c>
      <c r="C59" s="402"/>
      <c r="D59" s="670">
        <v>500</v>
      </c>
    </row>
    <row r="60" spans="1:4" ht="12.75">
      <c r="A60" s="231"/>
      <c r="B60" s="26" t="s">
        <v>167</v>
      </c>
      <c r="C60" s="402"/>
      <c r="D60" s="670"/>
    </row>
    <row r="61" spans="1:4" ht="12.75">
      <c r="A61" s="231"/>
      <c r="B61" s="26" t="s">
        <v>213</v>
      </c>
      <c r="C61" s="402"/>
      <c r="D61" s="670">
        <v>200</v>
      </c>
    </row>
    <row r="62" spans="1:4" ht="12.75">
      <c r="A62" s="231"/>
      <c r="B62" s="26" t="s">
        <v>214</v>
      </c>
      <c r="C62" s="402"/>
      <c r="D62" s="670">
        <v>150</v>
      </c>
    </row>
    <row r="63" spans="1:4" ht="12.75">
      <c r="A63" s="231"/>
      <c r="B63" s="26"/>
      <c r="C63" s="402"/>
      <c r="D63" s="670"/>
    </row>
    <row r="64" spans="1:5" s="44" customFormat="1" ht="13.5">
      <c r="A64" s="232"/>
      <c r="B64" s="41" t="s">
        <v>439</v>
      </c>
      <c r="C64" s="404">
        <f>SUM(C9,C18)</f>
        <v>867928</v>
      </c>
      <c r="D64" s="672">
        <f>SUM(D9,D18)</f>
        <v>1090694</v>
      </c>
      <c r="E64" s="43"/>
    </row>
    <row r="65" spans="2:4" ht="12.75">
      <c r="B65" s="26"/>
      <c r="C65" s="402"/>
      <c r="D65" s="670"/>
    </row>
    <row r="66" spans="2:4" ht="12.75">
      <c r="B66" s="30" t="s">
        <v>435</v>
      </c>
      <c r="C66" s="403">
        <f>SUM(C67:C67)</f>
        <v>11000</v>
      </c>
      <c r="D66" s="671">
        <f>SUM(D67:D67)</f>
        <v>10000</v>
      </c>
    </row>
    <row r="67" spans="1:5" s="27" customFormat="1" ht="12.75">
      <c r="A67" s="235" t="s">
        <v>287</v>
      </c>
      <c r="B67" s="26" t="s">
        <v>957</v>
      </c>
      <c r="C67" s="402">
        <v>11000</v>
      </c>
      <c r="D67" s="670">
        <v>10000</v>
      </c>
      <c r="E67" s="40"/>
    </row>
    <row r="68" spans="2:4" ht="12.75">
      <c r="B68" s="26"/>
      <c r="C68" s="402"/>
      <c r="D68" s="670"/>
    </row>
    <row r="69" spans="1:5" s="29" customFormat="1" ht="12.75">
      <c r="A69" s="234"/>
      <c r="B69" s="30" t="s">
        <v>437</v>
      </c>
      <c r="C69" s="403">
        <f>SUM(C70:C72)</f>
        <v>30220</v>
      </c>
      <c r="D69" s="671">
        <f>SUM(D70:D72)</f>
        <v>30220</v>
      </c>
      <c r="E69" s="38"/>
    </row>
    <row r="70" spans="1:4" ht="12.75">
      <c r="A70" s="231" t="s">
        <v>377</v>
      </c>
      <c r="B70" s="26" t="s">
        <v>598</v>
      </c>
      <c r="C70" s="402">
        <v>2000</v>
      </c>
      <c r="D70" s="670">
        <v>2000</v>
      </c>
    </row>
    <row r="71" spans="1:4" ht="25.5">
      <c r="A71" s="231" t="s">
        <v>377</v>
      </c>
      <c r="B71" s="26" t="s">
        <v>912</v>
      </c>
      <c r="C71" s="402">
        <v>21720</v>
      </c>
      <c r="D71" s="670">
        <v>21720</v>
      </c>
    </row>
    <row r="72" spans="1:4" ht="12.75">
      <c r="A72" s="231" t="s">
        <v>320</v>
      </c>
      <c r="B72" s="26" t="s">
        <v>8</v>
      </c>
      <c r="C72" s="402">
        <v>6500</v>
      </c>
      <c r="D72" s="670">
        <v>6500</v>
      </c>
    </row>
    <row r="73" spans="2:4" ht="12.75">
      <c r="B73" s="26"/>
      <c r="C73" s="402"/>
      <c r="D73" s="670"/>
    </row>
    <row r="74" spans="1:5" s="44" customFormat="1" ht="13.5">
      <c r="A74" s="232"/>
      <c r="B74" s="41" t="s">
        <v>440</v>
      </c>
      <c r="C74" s="404">
        <f>SUM(C69,C66)</f>
        <v>41220</v>
      </c>
      <c r="D74" s="672">
        <f>SUM(D69,D66)</f>
        <v>40220</v>
      </c>
      <c r="E74" s="43"/>
    </row>
    <row r="75" spans="2:4" ht="12.75">
      <c r="B75" s="26"/>
      <c r="C75" s="402"/>
      <c r="D75" s="670"/>
    </row>
    <row r="76" spans="1:5" s="48" customFormat="1" ht="12.75">
      <c r="A76" s="242"/>
      <c r="B76" s="45" t="s">
        <v>441</v>
      </c>
      <c r="C76" s="417">
        <f>SUM(C64,C74)</f>
        <v>909148</v>
      </c>
      <c r="D76" s="673">
        <f>SUM(D64,D74)</f>
        <v>1130914</v>
      </c>
      <c r="E76" s="47"/>
    </row>
    <row r="77" spans="2:4" ht="12.75">
      <c r="B77" s="26"/>
      <c r="C77" s="402"/>
      <c r="D77" s="670"/>
    </row>
    <row r="78" spans="1:5" s="29" customFormat="1" ht="12.75">
      <c r="A78" s="234"/>
      <c r="B78" s="30" t="s">
        <v>442</v>
      </c>
      <c r="C78" s="403">
        <f>SUM(C79:C80)</f>
        <v>14462</v>
      </c>
      <c r="D78" s="671">
        <f>SUM(D79:D80)</f>
        <v>14462</v>
      </c>
      <c r="E78" s="38"/>
    </row>
    <row r="79" spans="1:4" ht="25.5">
      <c r="A79" s="231" t="s">
        <v>328</v>
      </c>
      <c r="B79" s="26" t="s">
        <v>913</v>
      </c>
      <c r="C79" s="402">
        <v>14462</v>
      </c>
      <c r="D79" s="670">
        <v>14462</v>
      </c>
    </row>
    <row r="80" spans="2:4" ht="12.75">
      <c r="B80" s="26"/>
      <c r="C80" s="402"/>
      <c r="D80" s="670"/>
    </row>
    <row r="81" spans="1:5" s="29" customFormat="1" ht="12" customHeight="1">
      <c r="A81" s="234"/>
      <c r="B81" s="30" t="s">
        <v>443</v>
      </c>
      <c r="C81" s="403">
        <f>SUM(C82:C91)</f>
        <v>179128</v>
      </c>
      <c r="D81" s="671">
        <f>SUM(D82:D93)</f>
        <v>194754</v>
      </c>
      <c r="E81" s="38"/>
    </row>
    <row r="82" spans="1:4" ht="12.75">
      <c r="A82" s="231" t="s">
        <v>377</v>
      </c>
      <c r="B82" s="26" t="s">
        <v>914</v>
      </c>
      <c r="C82" s="402">
        <v>5000</v>
      </c>
      <c r="D82" s="670">
        <v>5000</v>
      </c>
    </row>
    <row r="83" spans="1:4" ht="12.75">
      <c r="A83" s="231" t="s">
        <v>377</v>
      </c>
      <c r="B83" s="26" t="s">
        <v>915</v>
      </c>
      <c r="C83" s="402">
        <v>10000</v>
      </c>
      <c r="D83" s="670">
        <v>10000</v>
      </c>
    </row>
    <row r="84" spans="1:4" ht="12.75">
      <c r="A84" s="231" t="s">
        <v>377</v>
      </c>
      <c r="B84" s="26" t="s">
        <v>922</v>
      </c>
      <c r="C84" s="402">
        <v>739</v>
      </c>
      <c r="D84" s="670">
        <v>739</v>
      </c>
    </row>
    <row r="85" spans="1:4" ht="12.75">
      <c r="A85" s="231" t="s">
        <v>377</v>
      </c>
      <c r="B85" s="26" t="s">
        <v>605</v>
      </c>
      <c r="C85" s="402">
        <v>2314</v>
      </c>
      <c r="D85" s="670">
        <v>2314</v>
      </c>
    </row>
    <row r="86" spans="1:4" ht="12.75">
      <c r="A86" s="231" t="s">
        <v>377</v>
      </c>
      <c r="B86" s="26" t="s">
        <v>606</v>
      </c>
      <c r="C86" s="402">
        <v>3500</v>
      </c>
      <c r="D86" s="670">
        <v>3500</v>
      </c>
    </row>
    <row r="87" spans="1:4" ht="12.75">
      <c r="A87" s="231" t="s">
        <v>377</v>
      </c>
      <c r="B87" s="26" t="s">
        <v>376</v>
      </c>
      <c r="C87" s="402">
        <v>1575</v>
      </c>
      <c r="D87" s="670">
        <v>2000</v>
      </c>
    </row>
    <row r="88" spans="1:4" ht="12.75">
      <c r="A88" s="231" t="s">
        <v>377</v>
      </c>
      <c r="B88" s="26" t="s">
        <v>923</v>
      </c>
      <c r="C88" s="402">
        <v>1000</v>
      </c>
      <c r="D88" s="670">
        <v>1000</v>
      </c>
    </row>
    <row r="89" spans="1:4" ht="12.75">
      <c r="A89" s="231" t="s">
        <v>320</v>
      </c>
      <c r="B89" s="26" t="s">
        <v>322</v>
      </c>
      <c r="C89" s="402">
        <v>66000</v>
      </c>
      <c r="D89" s="670">
        <v>78700</v>
      </c>
    </row>
    <row r="90" spans="1:4" ht="12.75">
      <c r="A90" s="231" t="s">
        <v>320</v>
      </c>
      <c r="B90" s="26" t="s">
        <v>325</v>
      </c>
      <c r="C90" s="402">
        <v>83000</v>
      </c>
      <c r="D90" s="670">
        <v>83000</v>
      </c>
    </row>
    <row r="91" spans="1:4" ht="12.75">
      <c r="A91" s="231" t="s">
        <v>425</v>
      </c>
      <c r="B91" s="26" t="s">
        <v>237</v>
      </c>
      <c r="C91" s="402">
        <v>6000</v>
      </c>
      <c r="D91" s="670">
        <v>6000</v>
      </c>
    </row>
    <row r="92" spans="1:4" ht="12.75">
      <c r="A92" s="231"/>
      <c r="B92" s="26" t="s">
        <v>232</v>
      </c>
      <c r="C92" s="402"/>
      <c r="D92" s="670">
        <v>2500</v>
      </c>
    </row>
    <row r="93" spans="1:4" ht="12.75">
      <c r="A93" s="231"/>
      <c r="B93" s="26" t="s">
        <v>233</v>
      </c>
      <c r="C93" s="402"/>
      <c r="D93" s="670">
        <v>1</v>
      </c>
    </row>
    <row r="94" spans="2:4" ht="12.75">
      <c r="B94" s="26"/>
      <c r="C94" s="402"/>
      <c r="D94" s="670"/>
    </row>
    <row r="95" spans="1:5" s="44" customFormat="1" ht="13.5">
      <c r="A95" s="232"/>
      <c r="B95" s="41" t="s">
        <v>444</v>
      </c>
      <c r="C95" s="404">
        <f>SUM(C78,C81)</f>
        <v>193590</v>
      </c>
      <c r="D95" s="672">
        <f>SUM(D78,D81)</f>
        <v>209216</v>
      </c>
      <c r="E95" s="43"/>
    </row>
    <row r="96" spans="2:4" ht="12.75">
      <c r="B96" s="26"/>
      <c r="C96" s="402"/>
      <c r="D96" s="670"/>
    </row>
    <row r="97" spans="1:5" s="29" customFormat="1" ht="12.75">
      <c r="A97" s="234"/>
      <c r="B97" s="26"/>
      <c r="C97" s="403"/>
      <c r="D97" s="670"/>
      <c r="E97" s="38"/>
    </row>
    <row r="98" spans="1:5" s="25" customFormat="1" ht="12.75">
      <c r="A98" s="230"/>
      <c r="B98" s="30"/>
      <c r="C98" s="403"/>
      <c r="D98" s="670"/>
      <c r="E98" s="39"/>
    </row>
    <row r="99" spans="1:5" s="25" customFormat="1" ht="12.75">
      <c r="A99" s="230"/>
      <c r="B99" s="30" t="s">
        <v>234</v>
      </c>
      <c r="C99" s="403"/>
      <c r="D99" s="671">
        <f>SUM(D100:D101)</f>
        <v>13150</v>
      </c>
      <c r="E99" s="39"/>
    </row>
    <row r="100" spans="1:5" s="27" customFormat="1" ht="12.75">
      <c r="A100" s="235"/>
      <c r="B100" s="26" t="s">
        <v>235</v>
      </c>
      <c r="C100" s="402"/>
      <c r="D100" s="670">
        <v>12770</v>
      </c>
      <c r="E100" s="40"/>
    </row>
    <row r="101" spans="1:5" s="27" customFormat="1" ht="12.75">
      <c r="A101" s="235"/>
      <c r="B101" s="734" t="s">
        <v>236</v>
      </c>
      <c r="C101" s="735"/>
      <c r="D101" s="736">
        <v>380</v>
      </c>
      <c r="E101" s="40"/>
    </row>
    <row r="102" spans="1:5" s="48" customFormat="1" ht="12.75">
      <c r="A102" s="242"/>
      <c r="B102" s="45" t="s">
        <v>446</v>
      </c>
      <c r="C102" s="417">
        <f>SUM(C99)</f>
        <v>0</v>
      </c>
      <c r="D102" s="673">
        <f>SUM(D99)</f>
        <v>13150</v>
      </c>
      <c r="E102" s="47"/>
    </row>
    <row r="103" spans="1:5" s="48" customFormat="1" ht="12.75">
      <c r="A103" s="242"/>
      <c r="B103" s="45"/>
      <c r="C103" s="737"/>
      <c r="D103" s="738"/>
      <c r="E103" s="47"/>
    </row>
    <row r="104" spans="1:5" s="48" customFormat="1" ht="12.75">
      <c r="A104" s="242"/>
      <c r="B104" s="45" t="s">
        <v>446</v>
      </c>
      <c r="C104" s="738">
        <f>SUM(C95+C99)</f>
        <v>193590</v>
      </c>
      <c r="D104" s="738">
        <f>SUM(D95+D99)</f>
        <v>222366</v>
      </c>
      <c r="E104" s="47"/>
    </row>
    <row r="105" spans="1:5" s="29" customFormat="1" ht="33.75" customHeight="1" thickBot="1">
      <c r="A105" s="234"/>
      <c r="B105" s="112" t="s">
        <v>635</v>
      </c>
      <c r="C105" s="419">
        <f>SUM(C76,C95)</f>
        <v>1102738</v>
      </c>
      <c r="D105" s="458">
        <f>SUM(D76,D95,D99)</f>
        <v>1353280</v>
      </c>
      <c r="E105" s="38"/>
    </row>
    <row r="106" spans="1:5" s="111" customFormat="1" ht="36.75" customHeight="1" thickBot="1">
      <c r="A106" s="243"/>
      <c r="B106" s="205"/>
      <c r="C106" s="206"/>
      <c r="D106" s="675"/>
      <c r="E106" s="109"/>
    </row>
    <row r="107" spans="2:4" ht="15.75" customHeight="1">
      <c r="B107" s="34" t="s">
        <v>447</v>
      </c>
      <c r="C107" s="406" t="s">
        <v>274</v>
      </c>
      <c r="D107" s="420" t="s">
        <v>182</v>
      </c>
    </row>
    <row r="108" spans="2:4" ht="12.75">
      <c r="B108" s="26"/>
      <c r="C108" s="402"/>
      <c r="D108" s="670"/>
    </row>
    <row r="109" spans="2:4" ht="12.75">
      <c r="B109" s="26"/>
      <c r="C109" s="402"/>
      <c r="D109" s="669"/>
    </row>
    <row r="110" spans="2:4" ht="12.75">
      <c r="B110" s="30" t="s">
        <v>445</v>
      </c>
      <c r="C110" s="403">
        <f>SUM(C111:C112)</f>
        <v>1000</v>
      </c>
      <c r="D110" s="671">
        <f>SUM(D111:D112)</f>
        <v>1000</v>
      </c>
    </row>
    <row r="111" spans="2:4" ht="12.75">
      <c r="B111" s="26" t="s">
        <v>610</v>
      </c>
      <c r="C111" s="402">
        <v>1000</v>
      </c>
      <c r="D111" s="669">
        <v>1000</v>
      </c>
    </row>
    <row r="112" spans="2:4" ht="12.75">
      <c r="B112" s="26"/>
      <c r="C112" s="402"/>
      <c r="D112" s="669"/>
    </row>
    <row r="113" spans="2:4" ht="12.75">
      <c r="B113" s="26"/>
      <c r="C113" s="402"/>
      <c r="D113" s="669"/>
    </row>
    <row r="114" spans="2:4" ht="30.75" customHeight="1" thickBot="1">
      <c r="B114" s="112" t="s">
        <v>636</v>
      </c>
      <c r="C114" s="419">
        <f>SUM(C110)</f>
        <v>1000</v>
      </c>
      <c r="D114" s="674">
        <f>SUM(D110)</f>
        <v>1000</v>
      </c>
    </row>
    <row r="115" spans="2:4" ht="30.75" customHeight="1" hidden="1">
      <c r="B115" s="244"/>
      <c r="C115" s="245"/>
      <c r="D115" s="676"/>
    </row>
    <row r="116" spans="1:4" ht="12.75" hidden="1">
      <c r="A116" s="233" t="s">
        <v>383</v>
      </c>
      <c r="D116" s="676"/>
    </row>
    <row r="117" spans="1:2" ht="12.75" hidden="1">
      <c r="A117" s="231" t="s">
        <v>377</v>
      </c>
      <c r="B117" s="35">
        <f aca="true" t="shared" si="0" ref="B117:B125">SUMIF($A$10:$C$72,A117,$C$10:$C$72)</f>
        <v>224650</v>
      </c>
    </row>
    <row r="118" spans="1:2" ht="12.75" hidden="1">
      <c r="A118" s="231" t="s">
        <v>287</v>
      </c>
      <c r="B118" s="35">
        <f t="shared" si="0"/>
        <v>361405</v>
      </c>
    </row>
    <row r="119" spans="1:2" ht="12.75" hidden="1">
      <c r="A119" s="231" t="s">
        <v>600</v>
      </c>
      <c r="B119" s="35">
        <f t="shared" si="0"/>
        <v>2000</v>
      </c>
    </row>
    <row r="120" spans="1:2" ht="12.75" hidden="1">
      <c r="A120" s="231" t="s">
        <v>379</v>
      </c>
      <c r="B120" s="35">
        <f t="shared" si="0"/>
        <v>2400</v>
      </c>
    </row>
    <row r="121" spans="1:2" ht="12.75" hidden="1">
      <c r="A121" s="231" t="s">
        <v>380</v>
      </c>
      <c r="B121" s="35">
        <f t="shared" si="0"/>
        <v>50966</v>
      </c>
    </row>
    <row r="122" spans="1:2" ht="12.75" hidden="1">
      <c r="A122" s="231" t="s">
        <v>381</v>
      </c>
      <c r="B122" s="35">
        <f t="shared" si="0"/>
        <v>5100</v>
      </c>
    </row>
    <row r="123" spans="1:2" ht="12.75" hidden="1">
      <c r="A123" s="231" t="s">
        <v>382</v>
      </c>
      <c r="B123" s="35">
        <f t="shared" si="0"/>
        <v>113745</v>
      </c>
    </row>
    <row r="124" spans="1:2" ht="12.75" hidden="1">
      <c r="A124" s="231" t="s">
        <v>425</v>
      </c>
      <c r="B124" s="35">
        <f t="shared" si="0"/>
        <v>142382</v>
      </c>
    </row>
    <row r="125" spans="1:2" ht="12.75" hidden="1">
      <c r="A125" s="231" t="s">
        <v>320</v>
      </c>
      <c r="B125" s="35">
        <f t="shared" si="0"/>
        <v>6500</v>
      </c>
    </row>
    <row r="126" ht="12.75" hidden="1">
      <c r="B126" s="35">
        <f>SUM(B117:B125)</f>
        <v>909148</v>
      </c>
    </row>
    <row r="127" ht="12.75" hidden="1"/>
    <row r="128" ht="12.75" hidden="1">
      <c r="A128" s="233" t="s">
        <v>384</v>
      </c>
    </row>
    <row r="129" spans="1:2" ht="12.75" hidden="1">
      <c r="A129" s="231" t="s">
        <v>377</v>
      </c>
      <c r="B129" s="246">
        <f>SUMIF($A$79:$C$100,A129,$C$79:$C$97)</f>
        <v>24128</v>
      </c>
    </row>
    <row r="130" spans="1:2" ht="12.75" hidden="1">
      <c r="A130" s="231" t="s">
        <v>328</v>
      </c>
      <c r="B130" s="246">
        <f>SUMIF($A$79:$C$100,A130,$C$79:$C$97)</f>
        <v>14462</v>
      </c>
    </row>
    <row r="131" spans="1:2" ht="12.75" hidden="1">
      <c r="A131" s="231" t="s">
        <v>320</v>
      </c>
      <c r="B131" s="246">
        <f>SUMIF($A$79:$C$100,A131,$C$79:$C$97)</f>
        <v>149000</v>
      </c>
    </row>
    <row r="132" spans="1:2" ht="12.75" hidden="1">
      <c r="A132" s="231" t="s">
        <v>425</v>
      </c>
      <c r="B132" s="246">
        <f>SUMIF($A$79:$C$100,A132,$C$79:$C$97)</f>
        <v>6000</v>
      </c>
    </row>
    <row r="133" ht="12.75" hidden="1">
      <c r="B133" s="246">
        <f>SUM(B129:B132)</f>
        <v>193590</v>
      </c>
    </row>
  </sheetData>
  <sheetProtection/>
  <mergeCells count="2">
    <mergeCell ref="B3:C3"/>
    <mergeCell ref="B2:C2"/>
  </mergeCells>
  <printOptions horizontalCentered="1"/>
  <pageMargins left="0.4724409448818898" right="0.2362204724409449" top="1.141732283464567" bottom="0.7874015748031497" header="0.5118110236220472" footer="0.3937007874015748"/>
  <pageSetup fitToHeight="0" fitToWidth="1" horizontalDpi="600" verticalDpi="600" orientation="portrait" paperSize="9" scale="85" r:id="rId1"/>
  <headerFooter alignWithMargins="0">
    <oddHeader>&amp;L11. melléklet a 13/2015.(V.29.) önkormányzati rendelethez
11. melléklet az 1/2015.(I.30.) önkormányzati rendelethez</oddHeader>
  </headerFooter>
  <rowBreaks count="1" manualBreakCount="1">
    <brk id="60" min="1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9"/>
  <sheetViews>
    <sheetView view="pageBreakPreview" zoomScaleSheetLayoutView="100" workbookViewId="0" topLeftCell="A1">
      <selection activeCell="A5" sqref="A5:C109"/>
    </sheetView>
  </sheetViews>
  <sheetFormatPr defaultColWidth="9.00390625" defaultRowHeight="12.75"/>
  <cols>
    <col min="1" max="1" width="82.00390625" style="33" customWidth="1"/>
    <col min="2" max="2" width="12.25390625" style="24" customWidth="1"/>
    <col min="3" max="3" width="9.875" style="23" customWidth="1"/>
    <col min="4" max="4" width="9.125" style="37" customWidth="1"/>
    <col min="5" max="5" width="9.125" style="24" customWidth="1"/>
    <col min="6" max="16384" width="9.125" style="23" customWidth="1"/>
  </cols>
  <sheetData>
    <row r="1" spans="1:2" ht="7.5" customHeight="1">
      <c r="A1" s="36"/>
      <c r="B1" s="28"/>
    </row>
    <row r="2" spans="1:2" ht="32.25" customHeight="1">
      <c r="A2" s="1060" t="s">
        <v>302</v>
      </c>
      <c r="B2" s="1060"/>
    </row>
    <row r="3" spans="1:2" ht="15.75">
      <c r="A3" s="1059" t="s">
        <v>286</v>
      </c>
      <c r="B3" s="1059"/>
    </row>
    <row r="4" spans="1:2" ht="9" customHeight="1" thickBot="1">
      <c r="A4" s="408"/>
      <c r="B4" s="31"/>
    </row>
    <row r="5" spans="1:3" ht="15.75" customHeight="1">
      <c r="A5" s="34" t="s">
        <v>141</v>
      </c>
      <c r="B5" s="406" t="s">
        <v>274</v>
      </c>
      <c r="C5" s="421" t="s">
        <v>182</v>
      </c>
    </row>
    <row r="6" spans="1:3" ht="9" customHeight="1">
      <c r="A6" s="26"/>
      <c r="B6" s="402"/>
      <c r="C6" s="407"/>
    </row>
    <row r="7" spans="1:3" ht="12.75">
      <c r="A7" s="30" t="s">
        <v>428</v>
      </c>
      <c r="B7" s="403"/>
      <c r="C7" s="409"/>
    </row>
    <row r="8" spans="1:3" ht="9" customHeight="1">
      <c r="A8" s="26"/>
      <c r="B8" s="402"/>
      <c r="C8" s="409"/>
    </row>
    <row r="9" spans="1:5" s="29" customFormat="1" ht="12.75">
      <c r="A9" s="30" t="s">
        <v>625</v>
      </c>
      <c r="B9" s="403">
        <f>SUM(B10:B19)</f>
        <v>169578</v>
      </c>
      <c r="C9" s="455">
        <f>SUM(C10:C19)</f>
        <v>260215</v>
      </c>
      <c r="D9" s="38"/>
      <c r="E9" s="32"/>
    </row>
    <row r="10" spans="1:3" ht="12.75">
      <c r="A10" s="26" t="s">
        <v>798</v>
      </c>
      <c r="B10" s="402">
        <v>12248</v>
      </c>
      <c r="C10" s="410">
        <v>12248</v>
      </c>
    </row>
    <row r="11" spans="1:3" ht="12.75">
      <c r="A11" s="26" t="s">
        <v>627</v>
      </c>
      <c r="B11" s="402">
        <v>8000</v>
      </c>
      <c r="C11" s="410">
        <v>8000</v>
      </c>
    </row>
    <row r="12" spans="1:3" ht="12.75">
      <c r="A12" s="26" t="s">
        <v>888</v>
      </c>
      <c r="B12" s="402">
        <v>103000</v>
      </c>
      <c r="C12" s="410">
        <v>103000</v>
      </c>
    </row>
    <row r="13" spans="1:3" ht="12.75">
      <c r="A13" s="26" t="s">
        <v>630</v>
      </c>
      <c r="B13" s="402">
        <v>20500</v>
      </c>
      <c r="C13" s="410">
        <v>20500</v>
      </c>
    </row>
    <row r="14" spans="1:3" ht="12.75">
      <c r="A14" s="26" t="s">
        <v>643</v>
      </c>
      <c r="B14" s="402">
        <v>6572</v>
      </c>
      <c r="C14" s="410">
        <v>6572</v>
      </c>
    </row>
    <row r="15" spans="1:3" ht="12.75">
      <c r="A15" s="26" t="s">
        <v>637</v>
      </c>
      <c r="B15" s="402">
        <v>975</v>
      </c>
      <c r="C15" s="410">
        <v>975</v>
      </c>
    </row>
    <row r="16" spans="1:3" ht="12.75">
      <c r="A16" s="26" t="s">
        <v>291</v>
      </c>
      <c r="B16" s="402">
        <v>18283</v>
      </c>
      <c r="C16" s="410">
        <v>18283</v>
      </c>
    </row>
    <row r="17" spans="1:3" ht="12.75">
      <c r="A17" s="26" t="s">
        <v>279</v>
      </c>
      <c r="B17" s="402"/>
      <c r="C17" s="410">
        <v>90625</v>
      </c>
    </row>
    <row r="18" spans="1:3" ht="12.75">
      <c r="A18" s="26" t="s">
        <v>239</v>
      </c>
      <c r="B18" s="402"/>
      <c r="C18" s="410">
        <v>12</v>
      </c>
    </row>
    <row r="19" spans="1:3" ht="12.75">
      <c r="A19" s="26"/>
      <c r="B19" s="402"/>
      <c r="C19" s="410"/>
    </row>
    <row r="20" spans="1:3" ht="12.75">
      <c r="A20" s="30" t="s">
        <v>240</v>
      </c>
      <c r="B20" s="403"/>
      <c r="C20" s="455">
        <f>SUM(C21)</f>
        <v>10000</v>
      </c>
    </row>
    <row r="21" spans="1:3" ht="12.75">
      <c r="A21" s="26" t="s">
        <v>958</v>
      </c>
      <c r="B21" s="403"/>
      <c r="C21" s="739">
        <v>10000</v>
      </c>
    </row>
    <row r="22" spans="1:3" ht="12.75">
      <c r="A22" s="26"/>
      <c r="B22" s="403"/>
      <c r="C22" s="739"/>
    </row>
    <row r="23" spans="1:3" ht="12.75">
      <c r="A23" s="30" t="s">
        <v>241</v>
      </c>
      <c r="B23" s="403"/>
      <c r="C23" s="455">
        <f>SUM(C9,C20)</f>
        <v>270215</v>
      </c>
    </row>
    <row r="24" spans="1:3" ht="12.75">
      <c r="A24" s="26"/>
      <c r="B24" s="403"/>
      <c r="C24" s="739"/>
    </row>
    <row r="25" spans="1:5" s="29" customFormat="1" ht="12.75">
      <c r="A25" s="30" t="s">
        <v>246</v>
      </c>
      <c r="B25" s="403">
        <f>SUM(B26:B26)</f>
        <v>2700</v>
      </c>
      <c r="C25" s="455">
        <f>SUM(C26:C26)</f>
        <v>2700</v>
      </c>
      <c r="D25" s="38"/>
      <c r="E25" s="32"/>
    </row>
    <row r="26" spans="1:3" ht="12.75">
      <c r="A26" s="26" t="s">
        <v>629</v>
      </c>
      <c r="B26" s="402">
        <v>2700</v>
      </c>
      <c r="C26" s="410">
        <v>2700</v>
      </c>
    </row>
    <row r="27" spans="1:3" ht="12.75">
      <c r="A27" s="26"/>
      <c r="B27" s="402"/>
      <c r="C27" s="410"/>
    </row>
    <row r="28" spans="1:5" s="29" customFormat="1" ht="12.75">
      <c r="A28" s="30" t="s">
        <v>611</v>
      </c>
      <c r="B28" s="403">
        <f>SUM(B29:B35)</f>
        <v>107209</v>
      </c>
      <c r="C28" s="455">
        <f>SUM(C29:C32)</f>
        <v>96209</v>
      </c>
      <c r="D28" s="38"/>
      <c r="E28" s="32"/>
    </row>
    <row r="29" spans="1:5" s="29" customFormat="1" ht="12.75">
      <c r="A29" s="26" t="s">
        <v>518</v>
      </c>
      <c r="B29" s="402">
        <v>72489</v>
      </c>
      <c r="C29" s="410">
        <v>72489</v>
      </c>
      <c r="D29" s="38"/>
      <c r="E29" s="32"/>
    </row>
    <row r="30" spans="1:5" s="29" customFormat="1" ht="12.75">
      <c r="A30" s="26" t="s">
        <v>640</v>
      </c>
      <c r="B30" s="402">
        <v>2000</v>
      </c>
      <c r="C30" s="410">
        <v>2000</v>
      </c>
      <c r="D30" s="38"/>
      <c r="E30" s="32"/>
    </row>
    <row r="31" spans="1:5" s="29" customFormat="1" ht="25.5">
      <c r="A31" s="26" t="s">
        <v>889</v>
      </c>
      <c r="B31" s="402">
        <v>21720</v>
      </c>
      <c r="C31" s="410">
        <v>21720</v>
      </c>
      <c r="D31" s="38"/>
      <c r="E31" s="32"/>
    </row>
    <row r="32" spans="1:5" s="29" customFormat="1" ht="12.75">
      <c r="A32" s="26" t="s">
        <v>958</v>
      </c>
      <c r="B32" s="402">
        <v>11000</v>
      </c>
      <c r="C32" s="410">
        <v>0</v>
      </c>
      <c r="D32" s="38"/>
      <c r="E32" s="32"/>
    </row>
    <row r="33" spans="1:5" s="29" customFormat="1" ht="12.75">
      <c r="A33" s="26"/>
      <c r="B33" s="402"/>
      <c r="C33" s="410"/>
      <c r="D33" s="38"/>
      <c r="E33" s="32"/>
    </row>
    <row r="34" spans="1:5" s="29" customFormat="1" ht="12.75">
      <c r="A34" s="30" t="s">
        <v>247</v>
      </c>
      <c r="B34" s="402"/>
      <c r="C34" s="740">
        <f>SUM(C25,C28)</f>
        <v>98909</v>
      </c>
      <c r="D34" s="38"/>
      <c r="E34" s="32"/>
    </row>
    <row r="35" spans="1:3" ht="12.75">
      <c r="A35" s="26"/>
      <c r="B35" s="402"/>
      <c r="C35" s="410"/>
    </row>
    <row r="36" spans="1:5" s="29" customFormat="1" ht="12.75">
      <c r="A36" s="30" t="s">
        <v>624</v>
      </c>
      <c r="B36" s="403">
        <f>SUM(B37:B52)</f>
        <v>1588094</v>
      </c>
      <c r="C36" s="455">
        <f>SUM(C37:C52)</f>
        <v>1497469</v>
      </c>
      <c r="D36" s="38"/>
      <c r="E36" s="32"/>
    </row>
    <row r="37" spans="1:5" s="29" customFormat="1" ht="12.75">
      <c r="A37" s="26" t="s">
        <v>277</v>
      </c>
      <c r="B37" s="402">
        <v>41138</v>
      </c>
      <c r="C37" s="410">
        <v>41138</v>
      </c>
      <c r="D37" s="38"/>
      <c r="E37" s="32"/>
    </row>
    <row r="38" spans="1:5" s="29" customFormat="1" ht="12.75">
      <c r="A38" s="26" t="s">
        <v>894</v>
      </c>
      <c r="B38" s="402">
        <v>40430</v>
      </c>
      <c r="C38" s="739">
        <v>40430</v>
      </c>
      <c r="D38" s="38"/>
      <c r="E38" s="32"/>
    </row>
    <row r="39" spans="1:5" s="29" customFormat="1" ht="12.75">
      <c r="A39" s="26" t="s">
        <v>289</v>
      </c>
      <c r="B39" s="402">
        <v>622234</v>
      </c>
      <c r="C39" s="739">
        <v>622234</v>
      </c>
      <c r="D39" s="38"/>
      <c r="E39" s="32"/>
    </row>
    <row r="40" spans="1:5" s="29" customFormat="1" ht="12.75" customHeight="1">
      <c r="A40" s="26" t="s">
        <v>896</v>
      </c>
      <c r="B40" s="402">
        <v>108756</v>
      </c>
      <c r="C40" s="739">
        <v>108756</v>
      </c>
      <c r="D40" s="38"/>
      <c r="E40" s="32"/>
    </row>
    <row r="41" spans="1:5" s="29" customFormat="1" ht="25.5" customHeight="1">
      <c r="A41" s="26" t="s">
        <v>278</v>
      </c>
      <c r="B41" s="402">
        <v>27961</v>
      </c>
      <c r="C41" s="739">
        <v>27961</v>
      </c>
      <c r="D41" s="38"/>
      <c r="E41" s="32"/>
    </row>
    <row r="42" spans="1:5" s="29" customFormat="1" ht="25.5" customHeight="1">
      <c r="A42" s="26" t="s">
        <v>895</v>
      </c>
      <c r="B42" s="402">
        <v>6498</v>
      </c>
      <c r="C42" s="739">
        <v>6498</v>
      </c>
      <c r="D42" s="38"/>
      <c r="E42" s="32"/>
    </row>
    <row r="43" spans="1:5" s="29" customFormat="1" ht="12.75">
      <c r="A43" s="26" t="s">
        <v>280</v>
      </c>
      <c r="B43" s="402">
        <v>64612</v>
      </c>
      <c r="C43" s="739">
        <v>64612</v>
      </c>
      <c r="D43" s="38"/>
      <c r="E43" s="32"/>
    </row>
    <row r="44" spans="1:5" s="29" customFormat="1" ht="12.75">
      <c r="A44" s="26" t="s">
        <v>346</v>
      </c>
      <c r="B44" s="402">
        <v>21960</v>
      </c>
      <c r="C44" s="739">
        <v>21960</v>
      </c>
      <c r="D44" s="38"/>
      <c r="E44" s="32"/>
    </row>
    <row r="45" spans="1:5" s="29" customFormat="1" ht="12.75">
      <c r="A45" s="26" t="s">
        <v>279</v>
      </c>
      <c r="B45" s="402">
        <v>90625</v>
      </c>
      <c r="C45" s="739">
        <v>0</v>
      </c>
      <c r="D45" s="38"/>
      <c r="E45" s="32"/>
    </row>
    <row r="46" spans="1:5" s="29" customFormat="1" ht="25.5">
      <c r="A46" s="26" t="s">
        <v>878</v>
      </c>
      <c r="B46" s="402">
        <v>17987</v>
      </c>
      <c r="C46" s="739">
        <v>17987</v>
      </c>
      <c r="D46" s="38"/>
      <c r="E46" s="32"/>
    </row>
    <row r="47" spans="1:5" s="29" customFormat="1" ht="12.75">
      <c r="A47" s="26" t="s">
        <v>348</v>
      </c>
      <c r="B47" s="402">
        <v>35494</v>
      </c>
      <c r="C47" s="739">
        <v>35494</v>
      </c>
      <c r="D47" s="38"/>
      <c r="E47" s="32"/>
    </row>
    <row r="48" spans="1:5" s="29" customFormat="1" ht="12.75">
      <c r="A48" s="26" t="s">
        <v>292</v>
      </c>
      <c r="B48" s="402">
        <v>12000</v>
      </c>
      <c r="C48" s="739">
        <v>12000</v>
      </c>
      <c r="D48" s="38"/>
      <c r="E48" s="32"/>
    </row>
    <row r="49" spans="1:5" s="29" customFormat="1" ht="12.75">
      <c r="A49" s="26" t="s">
        <v>415</v>
      </c>
      <c r="B49" s="402">
        <v>267151</v>
      </c>
      <c r="C49" s="739">
        <v>267151</v>
      </c>
      <c r="D49" s="38"/>
      <c r="E49" s="32"/>
    </row>
    <row r="50" spans="1:5" s="29" customFormat="1" ht="12.75">
      <c r="A50" s="26" t="s">
        <v>416</v>
      </c>
      <c r="B50" s="402">
        <v>225766</v>
      </c>
      <c r="C50" s="739">
        <v>225766</v>
      </c>
      <c r="D50" s="38"/>
      <c r="E50" s="32"/>
    </row>
    <row r="51" spans="1:5" s="29" customFormat="1" ht="12.75">
      <c r="A51" s="26" t="s">
        <v>893</v>
      </c>
      <c r="B51" s="402">
        <v>2900</v>
      </c>
      <c r="C51" s="739">
        <v>2900</v>
      </c>
      <c r="D51" s="38"/>
      <c r="E51" s="32"/>
    </row>
    <row r="52" spans="1:5" s="29" customFormat="1" ht="12.75">
      <c r="A52" s="26" t="s">
        <v>424</v>
      </c>
      <c r="B52" s="402">
        <v>2582</v>
      </c>
      <c r="C52" s="739">
        <v>2582</v>
      </c>
      <c r="D52" s="38"/>
      <c r="E52" s="32"/>
    </row>
    <row r="53" spans="1:5" s="29" customFormat="1" ht="12.75">
      <c r="A53" s="26"/>
      <c r="B53" s="402"/>
      <c r="C53" s="739"/>
      <c r="D53" s="38"/>
      <c r="E53" s="32"/>
    </row>
    <row r="54" spans="1:5" s="29" customFormat="1" ht="12.75">
      <c r="A54" s="30" t="s">
        <v>623</v>
      </c>
      <c r="B54" s="403">
        <f>SUM(B58:B58)</f>
        <v>0</v>
      </c>
      <c r="C54" s="418">
        <f>SUM(C55)</f>
        <v>380</v>
      </c>
      <c r="D54" s="38"/>
      <c r="E54" s="32"/>
    </row>
    <row r="55" spans="1:5" s="29" customFormat="1" ht="12.75">
      <c r="A55" s="26" t="s">
        <v>242</v>
      </c>
      <c r="B55" s="403"/>
      <c r="C55" s="410">
        <v>380</v>
      </c>
      <c r="D55" s="38"/>
      <c r="E55" s="32"/>
    </row>
    <row r="56" spans="1:5" s="29" customFormat="1" ht="12.75">
      <c r="A56" s="26"/>
      <c r="B56" s="403"/>
      <c r="C56" s="410"/>
      <c r="D56" s="38"/>
      <c r="E56" s="32"/>
    </row>
    <row r="57" spans="1:5" s="29" customFormat="1" ht="12.75">
      <c r="A57" s="30" t="s">
        <v>243</v>
      </c>
      <c r="B57" s="403"/>
      <c r="C57" s="740">
        <f>SUM(C36,C54)</f>
        <v>1497849</v>
      </c>
      <c r="D57" s="38"/>
      <c r="E57" s="32"/>
    </row>
    <row r="58" spans="1:3" ht="12.75">
      <c r="A58" s="26"/>
      <c r="B58" s="402"/>
      <c r="C58" s="410"/>
    </row>
    <row r="59" spans="1:5" s="29" customFormat="1" ht="12" customHeight="1">
      <c r="A59" s="30" t="s">
        <v>621</v>
      </c>
      <c r="B59" s="403">
        <f>SUM(B60:B60)</f>
        <v>600</v>
      </c>
      <c r="C59" s="455">
        <f>SUM(C60:C60)</f>
        <v>600</v>
      </c>
      <c r="D59" s="38"/>
      <c r="E59" s="32"/>
    </row>
    <row r="60" spans="1:3" ht="25.5">
      <c r="A60" s="26" t="s">
        <v>628</v>
      </c>
      <c r="B60" s="402">
        <v>600</v>
      </c>
      <c r="C60" s="410">
        <v>600</v>
      </c>
    </row>
    <row r="61" spans="1:3" ht="12.75">
      <c r="A61" s="26"/>
      <c r="B61" s="402"/>
      <c r="C61" s="410"/>
    </row>
    <row r="62" spans="1:5" s="29" customFormat="1" ht="12.75">
      <c r="A62" s="30" t="s">
        <v>622</v>
      </c>
      <c r="B62" s="403">
        <f>SUM(B63:B65)</f>
        <v>1300</v>
      </c>
      <c r="C62" s="455">
        <f>SUM(C63:C65)</f>
        <v>14070</v>
      </c>
      <c r="D62" s="38"/>
      <c r="E62" s="32"/>
    </row>
    <row r="63" spans="1:3" ht="12.75">
      <c r="A63" s="26" t="s">
        <v>887</v>
      </c>
      <c r="B63" s="402">
        <v>1300</v>
      </c>
      <c r="C63" s="410">
        <v>1300</v>
      </c>
    </row>
    <row r="64" spans="1:3" ht="12.75">
      <c r="A64" s="26" t="s">
        <v>244</v>
      </c>
      <c r="B64" s="402"/>
      <c r="C64" s="410">
        <v>12770</v>
      </c>
    </row>
    <row r="65" spans="1:3" ht="12.75">
      <c r="A65" s="26"/>
      <c r="B65" s="402"/>
      <c r="C65" s="410"/>
    </row>
    <row r="66" spans="1:5" s="29" customFormat="1" ht="12.75">
      <c r="A66" s="30" t="s">
        <v>890</v>
      </c>
      <c r="B66" s="403">
        <f>SUM(B67:B68)</f>
        <v>28075</v>
      </c>
      <c r="C66" s="455">
        <f>SUM(C67:C68)</f>
        <v>28075</v>
      </c>
      <c r="D66" s="38"/>
      <c r="E66" s="32"/>
    </row>
    <row r="67" spans="1:3" ht="12.75">
      <c r="A67" s="26" t="s">
        <v>891</v>
      </c>
      <c r="B67" s="402">
        <v>27075</v>
      </c>
      <c r="C67" s="410">
        <v>27075</v>
      </c>
    </row>
    <row r="68" spans="1:3" ht="12.75">
      <c r="A68" s="26" t="s">
        <v>892</v>
      </c>
      <c r="B68" s="402">
        <v>1000</v>
      </c>
      <c r="C68" s="410">
        <v>1000</v>
      </c>
    </row>
    <row r="69" spans="1:3" ht="12.75">
      <c r="A69" s="26"/>
      <c r="B69" s="402"/>
      <c r="C69" s="410"/>
    </row>
    <row r="70" spans="1:3" ht="25.5">
      <c r="A70" s="30" t="s">
        <v>248</v>
      </c>
      <c r="B70" s="402"/>
      <c r="C70" s="740">
        <f>SUM(C59,C62,C66)</f>
        <v>42745</v>
      </c>
    </row>
    <row r="71" spans="1:5" s="27" customFormat="1" ht="12.75">
      <c r="A71" s="26"/>
      <c r="B71" s="402"/>
      <c r="C71" s="409"/>
      <c r="D71" s="40"/>
      <c r="E71" s="49"/>
    </row>
    <row r="72" spans="1:5" s="29" customFormat="1" ht="25.5">
      <c r="A72" s="30" t="s">
        <v>638</v>
      </c>
      <c r="B72" s="403">
        <f>SUM(B9,B25,B28,B36,B59,B62,B66)</f>
        <v>1897556</v>
      </c>
      <c r="C72" s="455">
        <f>SUM(C23,C34,C57,C70)</f>
        <v>1909718</v>
      </c>
      <c r="D72" s="38"/>
      <c r="E72" s="32"/>
    </row>
    <row r="73" spans="1:5" s="111" customFormat="1" ht="24" customHeight="1">
      <c r="A73" s="45"/>
      <c r="B73" s="405"/>
      <c r="C73" s="409"/>
      <c r="D73" s="109"/>
      <c r="E73" s="110"/>
    </row>
    <row r="74" spans="1:3" ht="12.75">
      <c r="A74" s="30" t="s">
        <v>447</v>
      </c>
      <c r="B74" s="401" t="s">
        <v>274</v>
      </c>
      <c r="C74" s="409"/>
    </row>
    <row r="75" spans="1:3" ht="12.75">
      <c r="A75" s="26"/>
      <c r="B75" s="402"/>
      <c r="C75" s="409"/>
    </row>
    <row r="76" spans="1:5" s="48" customFormat="1" ht="12.75">
      <c r="A76" s="45" t="s">
        <v>157</v>
      </c>
      <c r="B76" s="417">
        <f>SUM(B78,B84,B81)</f>
        <v>15925</v>
      </c>
      <c r="C76" s="457">
        <f>SUM(C78,C84,C81)</f>
        <v>15993</v>
      </c>
      <c r="D76" s="47"/>
      <c r="E76" s="46"/>
    </row>
    <row r="77" spans="1:3" ht="12.75">
      <c r="A77" s="45"/>
      <c r="B77" s="402"/>
      <c r="C77" s="409"/>
    </row>
    <row r="78" spans="1:3" ht="12.75">
      <c r="A78" s="30" t="s">
        <v>625</v>
      </c>
      <c r="B78" s="403">
        <f>SUM(B79:B79)</f>
        <v>0</v>
      </c>
      <c r="C78" s="455">
        <f>SUM(C79:C79)</f>
        <v>68</v>
      </c>
    </row>
    <row r="79" spans="1:3" ht="12.75">
      <c r="A79" s="26" t="s">
        <v>238</v>
      </c>
      <c r="B79" s="402"/>
      <c r="C79" s="407">
        <v>68</v>
      </c>
    </row>
    <row r="80" spans="1:3" ht="12.75">
      <c r="A80" s="26"/>
      <c r="B80" s="402"/>
      <c r="C80" s="407"/>
    </row>
    <row r="81" spans="1:3" ht="12.75">
      <c r="A81" s="30" t="s">
        <v>624</v>
      </c>
      <c r="B81" s="403">
        <f>SUM(B82)</f>
        <v>14935</v>
      </c>
      <c r="C81" s="455">
        <f>SUM(C82)</f>
        <v>14935</v>
      </c>
    </row>
    <row r="82" spans="1:3" ht="25.5">
      <c r="A82" s="26" t="s">
        <v>695</v>
      </c>
      <c r="B82" s="402">
        <v>14935</v>
      </c>
      <c r="C82" s="407">
        <v>14935</v>
      </c>
    </row>
    <row r="83" spans="1:3" ht="12.75">
      <c r="A83" s="26"/>
      <c r="B83" s="402"/>
      <c r="C83" s="407"/>
    </row>
    <row r="84" spans="1:3" ht="12.75">
      <c r="A84" s="30" t="s">
        <v>622</v>
      </c>
      <c r="B84" s="403">
        <f>SUM(B85:B87)</f>
        <v>990</v>
      </c>
      <c r="C84" s="455">
        <f>SUM(C85:C87)</f>
        <v>990</v>
      </c>
    </row>
    <row r="85" spans="1:3" ht="12.75">
      <c r="A85" s="26" t="s">
        <v>641</v>
      </c>
      <c r="B85" s="402">
        <v>800</v>
      </c>
      <c r="C85" s="407">
        <v>800</v>
      </c>
    </row>
    <row r="86" spans="1:3" ht="12.75">
      <c r="A86" s="26" t="s">
        <v>642</v>
      </c>
      <c r="B86" s="402">
        <v>190</v>
      </c>
      <c r="C86" s="407">
        <v>190</v>
      </c>
    </row>
    <row r="87" spans="1:3" ht="12.75">
      <c r="A87" s="26"/>
      <c r="B87" s="402"/>
      <c r="C87" s="407"/>
    </row>
    <row r="88" spans="1:5" s="48" customFormat="1" ht="12.75">
      <c r="A88" s="45" t="s">
        <v>161</v>
      </c>
      <c r="B88" s="417">
        <f>SUM(B90)</f>
        <v>7545</v>
      </c>
      <c r="C88" s="457">
        <f>SUM(C90)</f>
        <v>7618</v>
      </c>
      <c r="D88" s="47"/>
      <c r="E88" s="46"/>
    </row>
    <row r="89" spans="1:3" ht="12.75">
      <c r="A89" s="45"/>
      <c r="B89" s="402"/>
      <c r="C89" s="407"/>
    </row>
    <row r="90" spans="1:3" ht="12.75">
      <c r="A90" s="30" t="s">
        <v>625</v>
      </c>
      <c r="B90" s="403">
        <f>SUM(B91)</f>
        <v>7545</v>
      </c>
      <c r="C90" s="455">
        <f>SUM(C91:C92)</f>
        <v>7618</v>
      </c>
    </row>
    <row r="91" spans="1:3" ht="12.75">
      <c r="A91" s="26" t="s">
        <v>373</v>
      </c>
      <c r="B91" s="402">
        <v>7545</v>
      </c>
      <c r="C91" s="407">
        <v>7567</v>
      </c>
    </row>
    <row r="92" spans="1:3" ht="12.75">
      <c r="A92" s="26" t="s">
        <v>238</v>
      </c>
      <c r="B92" s="402"/>
      <c r="C92" s="407">
        <v>51</v>
      </c>
    </row>
    <row r="93" spans="1:3" ht="12.75">
      <c r="A93" s="26"/>
      <c r="B93" s="402"/>
      <c r="C93" s="407"/>
    </row>
    <row r="94" spans="1:3" ht="12.75">
      <c r="A94" s="45" t="s">
        <v>159</v>
      </c>
      <c r="B94" s="417">
        <f>SUM(B96)</f>
        <v>9289</v>
      </c>
      <c r="C94" s="457">
        <f>SUM(C96)</f>
        <v>9340</v>
      </c>
    </row>
    <row r="95" spans="1:3" ht="12.75">
      <c r="A95" s="45"/>
      <c r="B95" s="402"/>
      <c r="C95" s="407"/>
    </row>
    <row r="96" spans="1:3" ht="12.75">
      <c r="A96" s="30" t="s">
        <v>625</v>
      </c>
      <c r="B96" s="403">
        <f>SUM(B97)</f>
        <v>9289</v>
      </c>
      <c r="C96" s="455">
        <f>SUM(C97:C98)</f>
        <v>9340</v>
      </c>
    </row>
    <row r="97" spans="1:3" ht="12.75">
      <c r="A97" s="26" t="s">
        <v>374</v>
      </c>
      <c r="B97" s="402">
        <v>9289</v>
      </c>
      <c r="C97" s="407">
        <v>9289</v>
      </c>
    </row>
    <row r="98" spans="1:3" ht="12.75">
      <c r="A98" s="26" t="s">
        <v>238</v>
      </c>
      <c r="B98" s="402"/>
      <c r="C98" s="407">
        <v>51</v>
      </c>
    </row>
    <row r="99" spans="1:3" ht="12.75">
      <c r="A99" s="26"/>
      <c r="B99" s="402"/>
      <c r="C99" s="407"/>
    </row>
    <row r="100" spans="1:5" s="48" customFormat="1" ht="12.75">
      <c r="A100" s="45" t="s">
        <v>163</v>
      </c>
      <c r="B100" s="417">
        <f>SUM(B102)</f>
        <v>3329</v>
      </c>
      <c r="C100" s="457">
        <f>SUM(C102)</f>
        <v>3329</v>
      </c>
      <c r="D100" s="47"/>
      <c r="E100" s="46"/>
    </row>
    <row r="101" spans="1:3" ht="12.75">
      <c r="A101" s="45"/>
      <c r="B101" s="402"/>
      <c r="C101" s="407"/>
    </row>
    <row r="102" spans="1:5" s="29" customFormat="1" ht="12.75">
      <c r="A102" s="30" t="s">
        <v>625</v>
      </c>
      <c r="B102" s="403">
        <f>SUM(B103)</f>
        <v>3329</v>
      </c>
      <c r="C102" s="455">
        <f>SUM(C103)</f>
        <v>3329</v>
      </c>
      <c r="D102" s="38"/>
      <c r="E102" s="32"/>
    </row>
    <row r="103" spans="1:3" ht="12.75">
      <c r="A103" s="26" t="s">
        <v>375</v>
      </c>
      <c r="B103" s="402">
        <v>3329</v>
      </c>
      <c r="C103" s="407">
        <v>3329</v>
      </c>
    </row>
    <row r="104" spans="1:3" ht="12.75">
      <c r="A104" s="26"/>
      <c r="B104" s="402"/>
      <c r="C104" s="407"/>
    </row>
    <row r="105" spans="1:5" s="44" customFormat="1" ht="13.5">
      <c r="A105" s="41" t="s">
        <v>626</v>
      </c>
      <c r="B105" s="404">
        <f>SUM(B78,B90,B96,B102)</f>
        <v>20163</v>
      </c>
      <c r="C105" s="456">
        <f>SUM(C78,C90,C96,C102)</f>
        <v>20355</v>
      </c>
      <c r="D105" s="43"/>
      <c r="E105" s="42"/>
    </row>
    <row r="106" spans="1:3" ht="12.75">
      <c r="A106" s="26"/>
      <c r="B106" s="402"/>
      <c r="C106" s="407"/>
    </row>
    <row r="107" spans="1:5" s="44" customFormat="1" ht="13.5">
      <c r="A107" s="41" t="s">
        <v>179</v>
      </c>
      <c r="B107" s="404">
        <f>SUM(B84,B81)</f>
        <v>15925</v>
      </c>
      <c r="C107" s="456">
        <f>SUM(C84,C81)</f>
        <v>15925</v>
      </c>
      <c r="D107" s="43"/>
      <c r="E107" s="42"/>
    </row>
    <row r="108" spans="1:3" ht="12.75">
      <c r="A108" s="26"/>
      <c r="B108" s="403"/>
      <c r="C108" s="407"/>
    </row>
    <row r="109" spans="1:3" ht="33.75" customHeight="1" thickBot="1">
      <c r="A109" s="112" t="s">
        <v>639</v>
      </c>
      <c r="B109" s="419">
        <f>SUM(B105,B107)</f>
        <v>36088</v>
      </c>
      <c r="C109" s="458">
        <f>SUM(C105,C107)</f>
        <v>36280</v>
      </c>
    </row>
  </sheetData>
  <sheetProtection/>
  <mergeCells count="2">
    <mergeCell ref="A2:B2"/>
    <mergeCell ref="A3:B3"/>
  </mergeCells>
  <printOptions horizontalCentered="1"/>
  <pageMargins left="0.4724409448818898" right="0.2362204724409449" top="0.9448818897637796" bottom="0.7480314960629921" header="0.5118110236220472" footer="0.5118110236220472"/>
  <pageSetup fitToHeight="0" fitToWidth="1" horizontalDpi="600" verticalDpi="600" orientation="portrait" paperSize="9" scale="94" r:id="rId1"/>
  <headerFooter alignWithMargins="0">
    <oddHeader>&amp;L12. melléklet a 13/2015.(V.29.) önkormányzati rendelethez
12. melléklet az 1/2015.(I.30.) önkormányzati rendelethez</oddHeader>
  </headerFooter>
  <rowBreaks count="1" manualBreakCount="1">
    <brk id="55" max="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workbookViewId="0" topLeftCell="A1">
      <selection activeCell="E29" sqref="E29"/>
    </sheetView>
  </sheetViews>
  <sheetFormatPr defaultColWidth="9.00390625" defaultRowHeight="12.75"/>
  <cols>
    <col min="1" max="1" width="46.875" style="100" customWidth="1"/>
    <col min="2" max="2" width="16.75390625" style="100" customWidth="1"/>
    <col min="3" max="3" width="12.125" style="100" customWidth="1"/>
    <col min="4" max="16384" width="9.125" style="100" customWidth="1"/>
  </cols>
  <sheetData>
    <row r="1" spans="1:2" ht="15" customHeight="1">
      <c r="A1" s="1061" t="s">
        <v>879</v>
      </c>
      <c r="B1" s="1061"/>
    </row>
    <row r="2" spans="1:2" ht="14.25" customHeight="1" thickBot="1">
      <c r="A2" s="101"/>
      <c r="B2" s="102"/>
    </row>
    <row r="3" spans="1:3" ht="22.5" customHeight="1">
      <c r="A3" s="1062" t="s">
        <v>880</v>
      </c>
      <c r="B3" s="1067" t="s">
        <v>881</v>
      </c>
      <c r="C3" s="1068"/>
    </row>
    <row r="4" spans="1:3" ht="15" customHeight="1" thickBot="1">
      <c r="A4" s="1063"/>
      <c r="B4" s="439" t="s">
        <v>274</v>
      </c>
      <c r="C4" s="441" t="s">
        <v>182</v>
      </c>
    </row>
    <row r="5" spans="1:3" ht="15" customHeight="1">
      <c r="A5" s="103" t="s">
        <v>934</v>
      </c>
      <c r="B5" s="438">
        <v>22</v>
      </c>
      <c r="C5" s="898">
        <v>22</v>
      </c>
    </row>
    <row r="6" spans="1:3" ht="15" customHeight="1">
      <c r="A6" s="104" t="s">
        <v>935</v>
      </c>
      <c r="B6" s="422">
        <v>18.75</v>
      </c>
      <c r="C6" s="898">
        <v>18.75</v>
      </c>
    </row>
    <row r="7" spans="1:3" ht="15" customHeight="1">
      <c r="A7" s="104" t="s">
        <v>936</v>
      </c>
      <c r="B7" s="422">
        <v>3.5</v>
      </c>
      <c r="C7" s="898">
        <v>3.5</v>
      </c>
    </row>
    <row r="8" spans="1:3" s="236" customFormat="1" ht="15" customHeight="1">
      <c r="A8" s="429" t="s">
        <v>937</v>
      </c>
      <c r="B8" s="423">
        <f>SUM(B6:B7)</f>
        <v>22.25</v>
      </c>
      <c r="C8" s="898">
        <v>22.25</v>
      </c>
    </row>
    <row r="9" spans="1:3" ht="15" customHeight="1">
      <c r="A9" s="104" t="s">
        <v>938</v>
      </c>
      <c r="B9" s="422">
        <v>23</v>
      </c>
      <c r="C9" s="898">
        <v>23</v>
      </c>
    </row>
    <row r="10" spans="1:3" ht="15" customHeight="1">
      <c r="A10" s="104" t="s">
        <v>939</v>
      </c>
      <c r="B10" s="422">
        <v>17.5</v>
      </c>
      <c r="C10" s="898">
        <v>17.5</v>
      </c>
    </row>
    <row r="11" spans="1:3" ht="15" customHeight="1">
      <c r="A11" s="104" t="s">
        <v>940</v>
      </c>
      <c r="B11" s="422">
        <v>17</v>
      </c>
      <c r="C11" s="898">
        <v>17</v>
      </c>
    </row>
    <row r="12" spans="1:3" ht="15" customHeight="1">
      <c r="A12" s="104" t="s">
        <v>941</v>
      </c>
      <c r="B12" s="422">
        <v>7</v>
      </c>
      <c r="C12" s="898">
        <v>7</v>
      </c>
    </row>
    <row r="13" spans="1:3" s="236" customFormat="1" ht="15" customHeight="1">
      <c r="A13" s="429" t="s">
        <v>942</v>
      </c>
      <c r="B13" s="423">
        <f>SUM(B11:B12)</f>
        <v>24</v>
      </c>
      <c r="C13" s="898">
        <v>24</v>
      </c>
    </row>
    <row r="14" spans="1:3" s="236" customFormat="1" ht="15" customHeight="1">
      <c r="A14" s="429" t="s">
        <v>943</v>
      </c>
      <c r="B14" s="423">
        <f>SUM(B5,B8,B9,B10,B13)</f>
        <v>108.75</v>
      </c>
      <c r="C14" s="898">
        <v>108.75</v>
      </c>
    </row>
    <row r="15" spans="1:3" ht="15" customHeight="1">
      <c r="A15" s="104" t="s">
        <v>886</v>
      </c>
      <c r="B15" s="422">
        <v>34</v>
      </c>
      <c r="C15" s="898">
        <v>34</v>
      </c>
    </row>
    <row r="16" spans="1:3" ht="15.75" customHeight="1">
      <c r="A16" s="104" t="s">
        <v>21</v>
      </c>
      <c r="B16" s="422">
        <v>9.5</v>
      </c>
      <c r="C16" s="898">
        <v>9.5</v>
      </c>
    </row>
    <row r="17" spans="1:3" ht="15" customHeight="1">
      <c r="A17" s="104" t="s">
        <v>30</v>
      </c>
      <c r="B17" s="422">
        <v>20.5</v>
      </c>
      <c r="C17" s="898">
        <v>20.5</v>
      </c>
    </row>
    <row r="18" spans="1:3" ht="15" customHeight="1">
      <c r="A18" s="104" t="s">
        <v>22</v>
      </c>
      <c r="B18" s="422">
        <v>8</v>
      </c>
      <c r="C18" s="898">
        <v>10</v>
      </c>
    </row>
    <row r="19" spans="1:3" ht="15" customHeight="1">
      <c r="A19" s="904" t="s">
        <v>23</v>
      </c>
      <c r="B19" s="422"/>
      <c r="C19" s="898">
        <v>38</v>
      </c>
    </row>
    <row r="20" spans="1:3" s="108" customFormat="1" ht="15" customHeight="1">
      <c r="A20" s="430" t="s">
        <v>688</v>
      </c>
      <c r="B20" s="424">
        <f>SUM(B14,B15,B16,B17,B18)</f>
        <v>180.75</v>
      </c>
      <c r="C20" s="460">
        <f>SUM(C14,C15,C16,C17,C18)</f>
        <v>182.75</v>
      </c>
    </row>
    <row r="21" spans="1:3" s="108" customFormat="1" ht="15" customHeight="1">
      <c r="A21" s="431" t="s">
        <v>23</v>
      </c>
      <c r="B21" s="424">
        <v>40</v>
      </c>
      <c r="C21" s="460">
        <v>0</v>
      </c>
    </row>
    <row r="22" spans="1:3" s="237" customFormat="1" ht="15" customHeight="1">
      <c r="A22" s="432" t="s">
        <v>24</v>
      </c>
      <c r="B22" s="425">
        <f>SUM(B20:B21)</f>
        <v>220.75</v>
      </c>
      <c r="C22" s="461">
        <f>SUM(C20:C21)</f>
        <v>182.75</v>
      </c>
    </row>
    <row r="23" spans="1:3" ht="15" customHeight="1">
      <c r="A23" s="104"/>
      <c r="B23" s="422"/>
      <c r="C23" s="428"/>
    </row>
    <row r="24" spans="1:3" ht="15" customHeight="1">
      <c r="A24" s="433" t="s">
        <v>282</v>
      </c>
      <c r="B24" s="422"/>
      <c r="C24" s="428"/>
    </row>
    <row r="25" spans="1:3" ht="15" customHeight="1">
      <c r="A25" s="434" t="s">
        <v>25</v>
      </c>
      <c r="B25" s="426">
        <v>78</v>
      </c>
      <c r="C25" s="899">
        <v>80</v>
      </c>
    </row>
    <row r="26" spans="1:3" ht="15" customHeight="1">
      <c r="A26" s="435" t="s">
        <v>589</v>
      </c>
      <c r="B26" s="422">
        <v>5</v>
      </c>
      <c r="C26" s="899">
        <v>5</v>
      </c>
    </row>
    <row r="27" spans="1:3" ht="15" customHeight="1">
      <c r="A27" s="434" t="s">
        <v>588</v>
      </c>
      <c r="B27" s="422">
        <v>3</v>
      </c>
      <c r="C27" s="899">
        <v>3</v>
      </c>
    </row>
    <row r="28" spans="1:3" ht="15" customHeight="1">
      <c r="A28" s="434" t="s">
        <v>26</v>
      </c>
      <c r="B28" s="422">
        <v>6</v>
      </c>
      <c r="C28" s="899">
        <v>6</v>
      </c>
    </row>
    <row r="29" spans="1:3" ht="15" customHeight="1">
      <c r="A29" s="433" t="s">
        <v>590</v>
      </c>
      <c r="B29" s="427">
        <f>SUM(B25:B28)</f>
        <v>92</v>
      </c>
      <c r="C29" s="462">
        <f>SUM(C25:C28)</f>
        <v>94</v>
      </c>
    </row>
    <row r="30" spans="1:3" ht="15" customHeight="1">
      <c r="A30" s="433"/>
      <c r="B30" s="422"/>
      <c r="C30" s="428"/>
    </row>
    <row r="31" spans="1:3" ht="15" customHeight="1">
      <c r="A31" s="433" t="s">
        <v>591</v>
      </c>
      <c r="B31" s="427">
        <v>2</v>
      </c>
      <c r="C31" s="462">
        <v>2</v>
      </c>
    </row>
    <row r="32" spans="1:3" ht="15" customHeight="1">
      <c r="A32" s="104"/>
      <c r="B32" s="422"/>
      <c r="C32" s="428"/>
    </row>
    <row r="33" spans="1:3" ht="15" customHeight="1" thickBot="1">
      <c r="A33" s="436" t="s">
        <v>661</v>
      </c>
      <c r="B33" s="437">
        <f>SUM(B22+B29+B31)</f>
        <v>314.75</v>
      </c>
      <c r="C33" s="463">
        <f>SUM(C22+C29+C31)</f>
        <v>278.75</v>
      </c>
    </row>
    <row r="34" spans="1:2" ht="18.75">
      <c r="A34" s="105"/>
      <c r="B34" s="106"/>
    </row>
    <row r="35" ht="15.75">
      <c r="A35" s="107"/>
    </row>
    <row r="36" spans="1:2" ht="12.75">
      <c r="A36" s="1064" t="s">
        <v>27</v>
      </c>
      <c r="B36" s="1064"/>
    </row>
    <row r="37" ht="13.5" thickBot="1"/>
    <row r="38" spans="1:3" ht="12.75">
      <c r="A38" s="1065" t="s">
        <v>141</v>
      </c>
      <c r="B38" s="1069" t="s">
        <v>28</v>
      </c>
      <c r="C38" s="1070"/>
    </row>
    <row r="39" spans="1:3" ht="13.5" thickBot="1">
      <c r="A39" s="1066"/>
      <c r="B39" s="440" t="s">
        <v>274</v>
      </c>
      <c r="C39" s="441" t="s">
        <v>182</v>
      </c>
    </row>
    <row r="40" spans="1:3" ht="12.75">
      <c r="A40" s="445" t="s">
        <v>29</v>
      </c>
      <c r="B40" s="444">
        <v>170</v>
      </c>
      <c r="C40" s="900">
        <v>170</v>
      </c>
    </row>
    <row r="41" spans="1:3" s="108" customFormat="1" ht="13.5" thickBot="1">
      <c r="A41" s="442" t="s">
        <v>427</v>
      </c>
      <c r="B41" s="443">
        <f>SUM(B40:B40)</f>
        <v>170</v>
      </c>
      <c r="C41" s="901">
        <v>170</v>
      </c>
    </row>
    <row r="44" ht="25.5" customHeight="1"/>
  </sheetData>
  <sheetProtection/>
  <mergeCells count="6">
    <mergeCell ref="A1:B1"/>
    <mergeCell ref="A3:A4"/>
    <mergeCell ref="A36:B36"/>
    <mergeCell ref="A38:A39"/>
    <mergeCell ref="B3:C3"/>
    <mergeCell ref="B38:C38"/>
  </mergeCells>
  <printOptions horizontalCentered="1"/>
  <pageMargins left="0.7874015748031497" right="0.7874015748031497" top="0.984251968503937" bottom="0.984251968503937" header="0.5118110236220472" footer="0.5118110236220472"/>
  <pageSetup fitToWidth="0" fitToHeight="1" horizontalDpi="600" verticalDpi="600" orientation="portrait" paperSize="9" r:id="rId1"/>
  <headerFooter alignWithMargins="0">
    <oddHeader>&amp;L13. melléklet a 13/2015.(V.29.) önkormányzati rendelethez
13. melléklet az 1/2015.(I.30.)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view="pageBreakPreview" zoomScale="60" workbookViewId="0" topLeftCell="A1">
      <selection activeCell="A6" sqref="A6:H36"/>
    </sheetView>
  </sheetViews>
  <sheetFormatPr defaultColWidth="11.625" defaultRowHeight="14.25" customHeight="1"/>
  <cols>
    <col min="1" max="1" width="10.75390625" style="98" customWidth="1"/>
    <col min="2" max="8" width="16.875" style="98" customWidth="1"/>
  </cols>
  <sheetData>
    <row r="1" spans="1:8" ht="14.25" customHeight="1">
      <c r="A1" s="1073" t="s">
        <v>668</v>
      </c>
      <c r="B1" s="1073"/>
      <c r="C1" s="1073"/>
      <c r="D1" s="1073"/>
      <c r="E1" s="1073"/>
      <c r="F1" s="1073"/>
      <c r="G1" s="1073"/>
      <c r="H1" s="677"/>
    </row>
    <row r="2" spans="1:8" ht="14.25" customHeight="1">
      <c r="A2" s="95"/>
      <c r="B2" s="95"/>
      <c r="C2" s="95"/>
      <c r="D2" s="95"/>
      <c r="E2" s="95"/>
      <c r="F2" s="95"/>
      <c r="G2" s="95"/>
      <c r="H2" s="95"/>
    </row>
    <row r="3" spans="1:8" ht="14.25" customHeight="1">
      <c r="A3" s="1074" t="s">
        <v>945</v>
      </c>
      <c r="B3" s="1074"/>
      <c r="C3" s="1074"/>
      <c r="D3" s="1074"/>
      <c r="E3" s="1074"/>
      <c r="F3" s="1074"/>
      <c r="G3" s="1074"/>
      <c r="H3" s="678"/>
    </row>
    <row r="4" spans="1:8" ht="14.25" customHeight="1">
      <c r="A4" s="1074"/>
      <c r="B4" s="1074"/>
      <c r="C4" s="1074"/>
      <c r="D4" s="1074"/>
      <c r="E4" s="1074"/>
      <c r="F4" s="1074"/>
      <c r="G4" s="1074"/>
      <c r="H4" s="678"/>
    </row>
    <row r="5" spans="1:8" ht="17.25" customHeight="1" thickBot="1">
      <c r="A5" s="96"/>
      <c r="B5" s="96"/>
      <c r="C5" s="96"/>
      <c r="D5" s="96"/>
      <c r="E5" s="96"/>
      <c r="F5" s="96"/>
      <c r="G5" s="97"/>
      <c r="H5" s="97"/>
    </row>
    <row r="6" spans="1:8" ht="43.5" customHeight="1">
      <c r="A6" s="1075" t="s">
        <v>141</v>
      </c>
      <c r="B6" s="1076"/>
      <c r="C6" s="682" t="s">
        <v>215</v>
      </c>
      <c r="D6" s="682" t="s">
        <v>216</v>
      </c>
      <c r="E6" s="682" t="s">
        <v>217</v>
      </c>
      <c r="F6" s="682" t="s">
        <v>218</v>
      </c>
      <c r="G6" s="682" t="s">
        <v>219</v>
      </c>
      <c r="H6" s="683" t="s">
        <v>220</v>
      </c>
    </row>
    <row r="7" spans="1:8" ht="14.25" customHeight="1">
      <c r="A7" s="1071" t="s">
        <v>678</v>
      </c>
      <c r="B7" s="1072"/>
      <c r="C7" s="679">
        <v>222222</v>
      </c>
      <c r="D7" s="679">
        <v>222222</v>
      </c>
      <c r="E7" s="679">
        <v>650000</v>
      </c>
      <c r="F7" s="679">
        <v>650000</v>
      </c>
      <c r="G7" s="680">
        <f>C7+E7</f>
        <v>872222</v>
      </c>
      <c r="H7" s="902">
        <f>D7+F7</f>
        <v>872222</v>
      </c>
    </row>
    <row r="8" spans="1:8" ht="14.25" customHeight="1">
      <c r="A8" s="684"/>
      <c r="B8" s="681" t="s">
        <v>676</v>
      </c>
      <c r="C8" s="679">
        <v>0</v>
      </c>
      <c r="D8" s="679">
        <v>55556</v>
      </c>
      <c r="E8" s="679">
        <v>0</v>
      </c>
      <c r="F8" s="679">
        <v>0</v>
      </c>
      <c r="G8" s="680">
        <f aca="true" t="shared" si="0" ref="G8:H36">C8+E8</f>
        <v>0</v>
      </c>
      <c r="H8" s="902">
        <f t="shared" si="0"/>
        <v>55556</v>
      </c>
    </row>
    <row r="9" spans="1:8" ht="14.25" customHeight="1">
      <c r="A9" s="685"/>
      <c r="B9" s="681" t="s">
        <v>677</v>
      </c>
      <c r="C9" s="679">
        <v>13744</v>
      </c>
      <c r="D9" s="679">
        <v>13744</v>
      </c>
      <c r="E9" s="679">
        <v>11595</v>
      </c>
      <c r="F9" s="679">
        <v>11595</v>
      </c>
      <c r="G9" s="680">
        <f t="shared" si="0"/>
        <v>25339</v>
      </c>
      <c r="H9" s="902">
        <f t="shared" si="0"/>
        <v>25339</v>
      </c>
    </row>
    <row r="10" spans="1:8" ht="14.25" customHeight="1">
      <c r="A10" s="1071" t="s">
        <v>679</v>
      </c>
      <c r="B10" s="1072"/>
      <c r="C10" s="679">
        <f>C7-C8</f>
        <v>222222</v>
      </c>
      <c r="D10" s="679">
        <v>166666</v>
      </c>
      <c r="E10" s="679">
        <f>E7-E8</f>
        <v>650000</v>
      </c>
      <c r="F10" s="679">
        <v>650000</v>
      </c>
      <c r="G10" s="680">
        <f t="shared" si="0"/>
        <v>872222</v>
      </c>
      <c r="H10" s="902">
        <f t="shared" si="0"/>
        <v>816666</v>
      </c>
    </row>
    <row r="11" spans="1:8" ht="14.25" customHeight="1">
      <c r="A11" s="685"/>
      <c r="B11" s="681" t="s">
        <v>676</v>
      </c>
      <c r="C11" s="679">
        <v>111111</v>
      </c>
      <c r="D11" s="679">
        <v>111111</v>
      </c>
      <c r="E11" s="679">
        <v>0</v>
      </c>
      <c r="F11" s="679">
        <v>0</v>
      </c>
      <c r="G11" s="680">
        <f t="shared" si="0"/>
        <v>111111</v>
      </c>
      <c r="H11" s="902">
        <f t="shared" si="0"/>
        <v>111111</v>
      </c>
    </row>
    <row r="12" spans="1:8" ht="14.25" customHeight="1">
      <c r="A12" s="685"/>
      <c r="B12" s="681" t="s">
        <v>677</v>
      </c>
      <c r="C12" s="679">
        <v>11188</v>
      </c>
      <c r="D12" s="679">
        <v>11188</v>
      </c>
      <c r="E12" s="679">
        <v>23063</v>
      </c>
      <c r="F12" s="679">
        <v>23063</v>
      </c>
      <c r="G12" s="680">
        <f t="shared" si="0"/>
        <v>34251</v>
      </c>
      <c r="H12" s="902">
        <f t="shared" si="0"/>
        <v>34251</v>
      </c>
    </row>
    <row r="13" spans="1:8" ht="14.25" customHeight="1">
      <c r="A13" s="1071" t="s">
        <v>680</v>
      </c>
      <c r="B13" s="1072"/>
      <c r="C13" s="679">
        <f>C10-C11</f>
        <v>111111</v>
      </c>
      <c r="D13" s="679">
        <v>55555</v>
      </c>
      <c r="E13" s="679">
        <f>E10-E11</f>
        <v>650000</v>
      </c>
      <c r="F13" s="679">
        <v>650000</v>
      </c>
      <c r="G13" s="680">
        <f t="shared" si="0"/>
        <v>761111</v>
      </c>
      <c r="H13" s="902">
        <f t="shared" si="0"/>
        <v>705555</v>
      </c>
    </row>
    <row r="14" spans="1:8" ht="14.25" customHeight="1">
      <c r="A14" s="685"/>
      <c r="B14" s="681" t="s">
        <v>676</v>
      </c>
      <c r="C14" s="679">
        <v>111111</v>
      </c>
      <c r="D14" s="679">
        <v>55555</v>
      </c>
      <c r="E14" s="679">
        <v>81250</v>
      </c>
      <c r="F14" s="679">
        <v>81250</v>
      </c>
      <c r="G14" s="680">
        <f t="shared" si="0"/>
        <v>192361</v>
      </c>
      <c r="H14" s="902">
        <f t="shared" si="0"/>
        <v>136805</v>
      </c>
    </row>
    <row r="15" spans="1:8" ht="14.25" customHeight="1">
      <c r="A15" s="685"/>
      <c r="B15" s="681" t="s">
        <v>677</v>
      </c>
      <c r="C15" s="679">
        <v>4278</v>
      </c>
      <c r="D15" s="679">
        <v>4278</v>
      </c>
      <c r="E15" s="679">
        <v>22275</v>
      </c>
      <c r="F15" s="679">
        <v>22274</v>
      </c>
      <c r="G15" s="680">
        <f t="shared" si="0"/>
        <v>26553</v>
      </c>
      <c r="H15" s="902">
        <f t="shared" si="0"/>
        <v>26552</v>
      </c>
    </row>
    <row r="16" spans="1:8" ht="14.25" customHeight="1">
      <c r="A16" s="1071" t="s">
        <v>681</v>
      </c>
      <c r="B16" s="1072"/>
      <c r="C16" s="679"/>
      <c r="D16" s="679"/>
      <c r="E16" s="679">
        <f>E13-E14</f>
        <v>568750</v>
      </c>
      <c r="F16" s="679">
        <v>568750</v>
      </c>
      <c r="G16" s="680">
        <f t="shared" si="0"/>
        <v>568750</v>
      </c>
      <c r="H16" s="902">
        <f t="shared" si="0"/>
        <v>568750</v>
      </c>
    </row>
    <row r="17" spans="1:8" ht="14.25" customHeight="1">
      <c r="A17" s="685"/>
      <c r="B17" s="681" t="s">
        <v>676</v>
      </c>
      <c r="C17" s="679"/>
      <c r="D17" s="679"/>
      <c r="E17" s="679">
        <v>81250</v>
      </c>
      <c r="F17" s="679">
        <v>81250</v>
      </c>
      <c r="G17" s="680">
        <f t="shared" si="0"/>
        <v>81250</v>
      </c>
      <c r="H17" s="902">
        <f t="shared" si="0"/>
        <v>81250</v>
      </c>
    </row>
    <row r="18" spans="1:8" ht="14.25" customHeight="1">
      <c r="A18" s="685"/>
      <c r="B18" s="681" t="s">
        <v>677</v>
      </c>
      <c r="C18" s="679"/>
      <c r="D18" s="679"/>
      <c r="E18" s="679">
        <v>19400</v>
      </c>
      <c r="F18" s="679">
        <v>19400</v>
      </c>
      <c r="G18" s="680">
        <f t="shared" si="0"/>
        <v>19400</v>
      </c>
      <c r="H18" s="902">
        <f t="shared" si="0"/>
        <v>19400</v>
      </c>
    </row>
    <row r="19" spans="1:8" ht="14.25" customHeight="1">
      <c r="A19" s="1071" t="s">
        <v>682</v>
      </c>
      <c r="B19" s="1072"/>
      <c r="C19" s="679"/>
      <c r="D19" s="679"/>
      <c r="E19" s="679">
        <f>E16-E17</f>
        <v>487500</v>
      </c>
      <c r="F19" s="679">
        <v>487500</v>
      </c>
      <c r="G19" s="680">
        <f t="shared" si="0"/>
        <v>487500</v>
      </c>
      <c r="H19" s="902">
        <f t="shared" si="0"/>
        <v>487500</v>
      </c>
    </row>
    <row r="20" spans="1:8" ht="14.25" customHeight="1">
      <c r="A20" s="685"/>
      <c r="B20" s="681" t="s">
        <v>676</v>
      </c>
      <c r="C20" s="679"/>
      <c r="D20" s="679"/>
      <c r="E20" s="679">
        <v>81250</v>
      </c>
      <c r="F20" s="679">
        <v>81250</v>
      </c>
      <c r="G20" s="680">
        <f t="shared" si="0"/>
        <v>81250</v>
      </c>
      <c r="H20" s="902">
        <f t="shared" si="0"/>
        <v>81250</v>
      </c>
    </row>
    <row r="21" spans="1:8" ht="14.25" customHeight="1">
      <c r="A21" s="685"/>
      <c r="B21" s="681" t="s">
        <v>677</v>
      </c>
      <c r="C21" s="679"/>
      <c r="D21" s="679"/>
      <c r="E21" s="679">
        <v>16525</v>
      </c>
      <c r="F21" s="679">
        <v>16525</v>
      </c>
      <c r="G21" s="680">
        <f t="shared" si="0"/>
        <v>16525</v>
      </c>
      <c r="H21" s="902">
        <f t="shared" si="0"/>
        <v>16525</v>
      </c>
    </row>
    <row r="22" spans="1:8" ht="14.25" customHeight="1">
      <c r="A22" s="1071" t="s">
        <v>683</v>
      </c>
      <c r="B22" s="1072"/>
      <c r="C22" s="679"/>
      <c r="D22" s="679"/>
      <c r="E22" s="679">
        <f>E19-E20</f>
        <v>406250</v>
      </c>
      <c r="F22" s="679">
        <v>406250</v>
      </c>
      <c r="G22" s="680">
        <f t="shared" si="0"/>
        <v>406250</v>
      </c>
      <c r="H22" s="902">
        <f t="shared" si="0"/>
        <v>406250</v>
      </c>
    </row>
    <row r="23" spans="1:8" ht="14.25" customHeight="1">
      <c r="A23" s="685"/>
      <c r="B23" s="681" t="s">
        <v>676</v>
      </c>
      <c r="C23" s="679"/>
      <c r="D23" s="679"/>
      <c r="E23" s="679">
        <v>81250</v>
      </c>
      <c r="F23" s="679">
        <v>81250</v>
      </c>
      <c r="G23" s="680">
        <f t="shared" si="0"/>
        <v>81250</v>
      </c>
      <c r="H23" s="902">
        <f t="shared" si="0"/>
        <v>81250</v>
      </c>
    </row>
    <row r="24" spans="1:8" ht="14.25" customHeight="1">
      <c r="A24" s="685"/>
      <c r="B24" s="681" t="s">
        <v>677</v>
      </c>
      <c r="C24" s="679"/>
      <c r="D24" s="679"/>
      <c r="E24" s="679">
        <v>13690</v>
      </c>
      <c r="F24" s="679">
        <v>13690</v>
      </c>
      <c r="G24" s="680">
        <f t="shared" si="0"/>
        <v>13690</v>
      </c>
      <c r="H24" s="902">
        <f t="shared" si="0"/>
        <v>13690</v>
      </c>
    </row>
    <row r="25" spans="1:8" ht="14.25" customHeight="1">
      <c r="A25" s="1071" t="s">
        <v>684</v>
      </c>
      <c r="B25" s="1072"/>
      <c r="C25" s="679"/>
      <c r="D25" s="679"/>
      <c r="E25" s="679">
        <f>E22-E23</f>
        <v>325000</v>
      </c>
      <c r="F25" s="679">
        <v>325000</v>
      </c>
      <c r="G25" s="680">
        <f t="shared" si="0"/>
        <v>325000</v>
      </c>
      <c r="H25" s="902">
        <f t="shared" si="0"/>
        <v>325000</v>
      </c>
    </row>
    <row r="26" spans="1:8" ht="14.25" customHeight="1">
      <c r="A26" s="685"/>
      <c r="B26" s="681" t="s">
        <v>676</v>
      </c>
      <c r="C26" s="679"/>
      <c r="D26" s="679"/>
      <c r="E26" s="679">
        <v>81250</v>
      </c>
      <c r="F26" s="679">
        <v>81250</v>
      </c>
      <c r="G26" s="680">
        <f t="shared" si="0"/>
        <v>81250</v>
      </c>
      <c r="H26" s="902">
        <f t="shared" si="0"/>
        <v>81250</v>
      </c>
    </row>
    <row r="27" spans="1:8" ht="14.25" customHeight="1">
      <c r="A27" s="685"/>
      <c r="B27" s="681" t="s">
        <v>677</v>
      </c>
      <c r="C27" s="679"/>
      <c r="D27" s="679"/>
      <c r="E27" s="679">
        <v>10775</v>
      </c>
      <c r="F27" s="679">
        <v>10775</v>
      </c>
      <c r="G27" s="680">
        <f t="shared" si="0"/>
        <v>10775</v>
      </c>
      <c r="H27" s="902">
        <f t="shared" si="0"/>
        <v>10775</v>
      </c>
    </row>
    <row r="28" spans="1:8" ht="14.25" customHeight="1">
      <c r="A28" s="1071" t="s">
        <v>685</v>
      </c>
      <c r="B28" s="1072"/>
      <c r="C28" s="679"/>
      <c r="D28" s="679"/>
      <c r="E28" s="679">
        <f>E25-E26</f>
        <v>243750</v>
      </c>
      <c r="F28" s="679">
        <v>243750</v>
      </c>
      <c r="G28" s="680">
        <f t="shared" si="0"/>
        <v>243750</v>
      </c>
      <c r="H28" s="902">
        <f t="shared" si="0"/>
        <v>243750</v>
      </c>
    </row>
    <row r="29" spans="1:8" ht="14.25" customHeight="1">
      <c r="A29" s="685"/>
      <c r="B29" s="681" t="s">
        <v>676</v>
      </c>
      <c r="C29" s="679"/>
      <c r="D29" s="679"/>
      <c r="E29" s="679">
        <v>81250</v>
      </c>
      <c r="F29" s="679">
        <v>81250</v>
      </c>
      <c r="G29" s="680">
        <f t="shared" si="0"/>
        <v>81250</v>
      </c>
      <c r="H29" s="902">
        <f>D29+F29</f>
        <v>81250</v>
      </c>
    </row>
    <row r="30" spans="1:8" ht="14.25" customHeight="1">
      <c r="A30" s="685"/>
      <c r="B30" s="681" t="s">
        <v>677</v>
      </c>
      <c r="C30" s="679"/>
      <c r="D30" s="679"/>
      <c r="E30" s="679">
        <v>7900</v>
      </c>
      <c r="F30" s="679">
        <v>7900</v>
      </c>
      <c r="G30" s="680">
        <f t="shared" si="0"/>
        <v>7900</v>
      </c>
      <c r="H30" s="902">
        <f t="shared" si="0"/>
        <v>7900</v>
      </c>
    </row>
    <row r="31" spans="1:8" ht="14.25" customHeight="1">
      <c r="A31" s="1071" t="s">
        <v>686</v>
      </c>
      <c r="B31" s="1072"/>
      <c r="C31" s="679"/>
      <c r="D31" s="679"/>
      <c r="E31" s="679">
        <f>E28-E29</f>
        <v>162500</v>
      </c>
      <c r="F31" s="679">
        <v>162500</v>
      </c>
      <c r="G31" s="680">
        <f t="shared" si="0"/>
        <v>162500</v>
      </c>
      <c r="H31" s="902">
        <f t="shared" si="0"/>
        <v>162500</v>
      </c>
    </row>
    <row r="32" spans="1:8" ht="14.25" customHeight="1">
      <c r="A32" s="685"/>
      <c r="B32" s="681" t="s">
        <v>676</v>
      </c>
      <c r="C32" s="679"/>
      <c r="D32" s="679"/>
      <c r="E32" s="679">
        <v>81250</v>
      </c>
      <c r="F32" s="679">
        <v>81250</v>
      </c>
      <c r="G32" s="680">
        <f t="shared" si="0"/>
        <v>81250</v>
      </c>
      <c r="H32" s="902">
        <f t="shared" si="0"/>
        <v>81250</v>
      </c>
    </row>
    <row r="33" spans="1:8" ht="14.25" customHeight="1">
      <c r="A33" s="685"/>
      <c r="B33" s="681" t="s">
        <v>677</v>
      </c>
      <c r="C33" s="679"/>
      <c r="D33" s="679"/>
      <c r="E33" s="679">
        <v>5025</v>
      </c>
      <c r="F33" s="679">
        <v>5025</v>
      </c>
      <c r="G33" s="680">
        <f t="shared" si="0"/>
        <v>5025</v>
      </c>
      <c r="H33" s="902">
        <f t="shared" si="0"/>
        <v>5025</v>
      </c>
    </row>
    <row r="34" spans="1:8" ht="14.25" customHeight="1">
      <c r="A34" s="1071" t="s">
        <v>687</v>
      </c>
      <c r="B34" s="1072"/>
      <c r="C34" s="679"/>
      <c r="D34" s="679"/>
      <c r="E34" s="679">
        <f>E31-E32</f>
        <v>81250</v>
      </c>
      <c r="F34" s="679">
        <v>81250</v>
      </c>
      <c r="G34" s="680">
        <f t="shared" si="0"/>
        <v>81250</v>
      </c>
      <c r="H34" s="902">
        <f t="shared" si="0"/>
        <v>81250</v>
      </c>
    </row>
    <row r="35" spans="1:8" ht="14.25" customHeight="1">
      <c r="A35" s="685"/>
      <c r="B35" s="681" t="s">
        <v>676</v>
      </c>
      <c r="C35" s="679"/>
      <c r="D35" s="679"/>
      <c r="E35" s="679">
        <v>81250</v>
      </c>
      <c r="F35" s="679">
        <v>81250</v>
      </c>
      <c r="G35" s="680">
        <f t="shared" si="0"/>
        <v>81250</v>
      </c>
      <c r="H35" s="902">
        <f t="shared" si="0"/>
        <v>81250</v>
      </c>
    </row>
    <row r="36" spans="1:8" ht="14.25" customHeight="1" thickBot="1">
      <c r="A36" s="686"/>
      <c r="B36" s="687" t="s">
        <v>677</v>
      </c>
      <c r="C36" s="688"/>
      <c r="D36" s="688"/>
      <c r="E36" s="688">
        <v>2150</v>
      </c>
      <c r="F36" s="688">
        <v>2150</v>
      </c>
      <c r="G36" s="689">
        <f t="shared" si="0"/>
        <v>2150</v>
      </c>
      <c r="H36" s="903">
        <f t="shared" si="0"/>
        <v>2150</v>
      </c>
    </row>
  </sheetData>
  <sheetProtection selectLockedCells="1" selectUnlockedCells="1"/>
  <mergeCells count="14">
    <mergeCell ref="A31:B31"/>
    <mergeCell ref="A34:B34"/>
    <mergeCell ref="A19:B19"/>
    <mergeCell ref="A22:B22"/>
    <mergeCell ref="A25:B25"/>
    <mergeCell ref="A28:B28"/>
    <mergeCell ref="A13:B13"/>
    <mergeCell ref="A16:B16"/>
    <mergeCell ref="A1:G1"/>
    <mergeCell ref="A3:G3"/>
    <mergeCell ref="A4:G4"/>
    <mergeCell ref="A6:B6"/>
    <mergeCell ref="A7:B7"/>
    <mergeCell ref="A10:B10"/>
  </mergeCells>
  <printOptions horizontalCentered="1"/>
  <pageMargins left="0.7874015748031497" right="0.7874015748031497" top="0.7874015748031497" bottom="0.7874015748031497" header="0.5118110236220472" footer="0.5118110236220472"/>
  <pageSetup firstPageNumber="1" useFirstPageNumber="1" fitToWidth="0" fitToHeight="1" horizontalDpi="300" verticalDpi="300" orientation="landscape" paperSize="9" scale="87" r:id="rId1"/>
  <headerFooter alignWithMargins="0">
    <oddHeader>&amp;L14. melléklet a 13/2015.(V.29.) önkormányzati rendelethez
14. melléklet az 1/2015.(I.30.)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"/>
  <sheetViews>
    <sheetView workbookViewId="0" topLeftCell="A1">
      <selection activeCell="A38" sqref="A38"/>
    </sheetView>
  </sheetViews>
  <sheetFormatPr defaultColWidth="9.00390625" defaultRowHeight="12.75"/>
  <cols>
    <col min="1" max="1" width="28.125" style="299" customWidth="1"/>
    <col min="2" max="2" width="9.625" style="299" customWidth="1"/>
    <col min="3" max="3" width="10.625" style="299" customWidth="1"/>
    <col min="4" max="4" width="28.875" style="299" customWidth="1"/>
    <col min="5" max="5" width="8.875" style="299" customWidth="1"/>
    <col min="6" max="6" width="10.25390625" style="299" customWidth="1"/>
    <col min="7" max="7" width="9.125" style="299" customWidth="1"/>
    <col min="8" max="8" width="15.625" style="299" customWidth="1"/>
    <col min="9" max="9" width="15.00390625" style="299" customWidth="1"/>
    <col min="10" max="16384" width="9.125" style="299" customWidth="1"/>
  </cols>
  <sheetData>
    <row r="1" s="293" customFormat="1" ht="12.75"/>
    <row r="2" spans="1:5" s="293" customFormat="1" ht="12.75">
      <c r="A2" s="1084" t="s">
        <v>672</v>
      </c>
      <c r="B2" s="1084"/>
      <c r="C2" s="1084"/>
      <c r="D2" s="1084"/>
      <c r="E2" s="1084"/>
    </row>
    <row r="3" s="293" customFormat="1" ht="12.75"/>
    <row r="4" s="293" customFormat="1" ht="12.75">
      <c r="A4" s="294" t="s">
        <v>673</v>
      </c>
    </row>
    <row r="5" s="293" customFormat="1" ht="13.5" thickBot="1"/>
    <row r="6" spans="1:6" s="293" customFormat="1" ht="12.75">
      <c r="A6" s="1080" t="s">
        <v>690</v>
      </c>
      <c r="B6" s="1081"/>
      <c r="C6" s="1081"/>
      <c r="D6" s="1077" t="s">
        <v>674</v>
      </c>
      <c r="E6" s="1078"/>
      <c r="F6" s="1079"/>
    </row>
    <row r="7" spans="1:6" s="293" customFormat="1" ht="38.25">
      <c r="A7" s="695" t="s">
        <v>225</v>
      </c>
      <c r="B7" s="690" t="s">
        <v>221</v>
      </c>
      <c r="C7" s="690" t="s">
        <v>222</v>
      </c>
      <c r="D7" s="695" t="s">
        <v>225</v>
      </c>
      <c r="E7" s="690" t="s">
        <v>221</v>
      </c>
      <c r="F7" s="696" t="s">
        <v>222</v>
      </c>
    </row>
    <row r="8" spans="1:6" s="293" customFormat="1" ht="12.75">
      <c r="A8" s="695" t="s">
        <v>673</v>
      </c>
      <c r="B8" s="691">
        <v>0</v>
      </c>
      <c r="C8" s="691">
        <v>0</v>
      </c>
      <c r="D8" s="692" t="s">
        <v>44</v>
      </c>
      <c r="E8" s="691">
        <f>SUM(E9:E9)</f>
        <v>0</v>
      </c>
      <c r="F8" s="697">
        <v>0</v>
      </c>
    </row>
    <row r="9" spans="1:6" s="293" customFormat="1" ht="12.75">
      <c r="A9" s="295"/>
      <c r="B9" s="693"/>
      <c r="C9" s="693"/>
      <c r="D9" s="694"/>
      <c r="E9" s="693"/>
      <c r="F9" s="296"/>
    </row>
    <row r="10" spans="1:6" s="293" customFormat="1" ht="13.5" thickBot="1">
      <c r="A10" s="698" t="s">
        <v>644</v>
      </c>
      <c r="B10" s="699">
        <f>SUM(B8:B9)</f>
        <v>0</v>
      </c>
      <c r="C10" s="699">
        <v>0</v>
      </c>
      <c r="D10" s="700" t="s">
        <v>644</v>
      </c>
      <c r="E10" s="699">
        <f>SUM(E8)</f>
        <v>0</v>
      </c>
      <c r="F10" s="701">
        <v>0</v>
      </c>
    </row>
    <row r="11" s="293" customFormat="1" ht="13.5" thickBot="1"/>
    <row r="12" spans="1:6" s="293" customFormat="1" ht="12.75">
      <c r="A12" s="1080" t="s">
        <v>690</v>
      </c>
      <c r="B12" s="1081"/>
      <c r="C12" s="1081"/>
      <c r="D12" s="1077" t="s">
        <v>674</v>
      </c>
      <c r="E12" s="1078"/>
      <c r="F12" s="1079"/>
    </row>
    <row r="13" spans="1:6" s="293" customFormat="1" ht="38.25">
      <c r="A13" s="722" t="s">
        <v>226</v>
      </c>
      <c r="B13" s="690" t="s">
        <v>221</v>
      </c>
      <c r="C13" s="690" t="s">
        <v>222</v>
      </c>
      <c r="D13" s="722" t="s">
        <v>226</v>
      </c>
      <c r="E13" s="690" t="s">
        <v>221</v>
      </c>
      <c r="F13" s="696" t="s">
        <v>222</v>
      </c>
    </row>
    <row r="14" spans="1:6" s="293" customFormat="1" ht="12.75">
      <c r="A14" s="695" t="s">
        <v>673</v>
      </c>
      <c r="B14" s="691">
        <v>0</v>
      </c>
      <c r="C14" s="691">
        <v>3010</v>
      </c>
      <c r="D14" s="692" t="s">
        <v>648</v>
      </c>
      <c r="E14" s="691">
        <f>SUM(E15:E15)</f>
        <v>0</v>
      </c>
      <c r="F14" s="697">
        <v>2370</v>
      </c>
    </row>
    <row r="15" spans="1:6" s="293" customFormat="1" ht="12.75">
      <c r="A15" s="295"/>
      <c r="B15" s="693"/>
      <c r="C15" s="693"/>
      <c r="D15" s="692" t="s">
        <v>227</v>
      </c>
      <c r="E15" s="693"/>
      <c r="F15" s="697">
        <v>640</v>
      </c>
    </row>
    <row r="16" spans="1:6" s="293" customFormat="1" ht="13.5" thickBot="1">
      <c r="A16" s="698" t="s">
        <v>644</v>
      </c>
      <c r="B16" s="699">
        <f>SUM(B14:B15)</f>
        <v>0</v>
      </c>
      <c r="C16" s="699">
        <f>SUM(C14)</f>
        <v>3010</v>
      </c>
      <c r="D16" s="700" t="s">
        <v>644</v>
      </c>
      <c r="E16" s="699">
        <f>SUM(E14)</f>
        <v>0</v>
      </c>
      <c r="F16" s="701">
        <f>SUM(F14:F15)</f>
        <v>3010</v>
      </c>
    </row>
    <row r="17" s="293" customFormat="1" ht="13.5" thickBot="1"/>
    <row r="18" spans="1:6" s="293" customFormat="1" ht="12.75">
      <c r="A18" s="1080" t="s">
        <v>690</v>
      </c>
      <c r="B18" s="1081"/>
      <c r="C18" s="1081"/>
      <c r="D18" s="1077" t="s">
        <v>674</v>
      </c>
      <c r="E18" s="1078"/>
      <c r="F18" s="1079"/>
    </row>
    <row r="19" spans="1:6" s="293" customFormat="1" ht="38.25">
      <c r="A19" s="722" t="s">
        <v>228</v>
      </c>
      <c r="B19" s="690" t="s">
        <v>221</v>
      </c>
      <c r="C19" s="690" t="s">
        <v>222</v>
      </c>
      <c r="D19" s="722" t="s">
        <v>226</v>
      </c>
      <c r="E19" s="690" t="s">
        <v>221</v>
      </c>
      <c r="F19" s="696" t="s">
        <v>222</v>
      </c>
    </row>
    <row r="20" spans="1:6" s="293" customFormat="1" ht="12.75">
      <c r="A20" s="695" t="s">
        <v>673</v>
      </c>
      <c r="B20" s="691">
        <v>0</v>
      </c>
      <c r="C20" s="691">
        <v>50349</v>
      </c>
      <c r="D20" s="692" t="s">
        <v>648</v>
      </c>
      <c r="E20" s="691">
        <f>SUM(E21:E21)</f>
        <v>0</v>
      </c>
      <c r="F20" s="697">
        <v>11771</v>
      </c>
    </row>
    <row r="21" spans="1:6" s="293" customFormat="1" ht="12.75">
      <c r="A21" s="295"/>
      <c r="B21" s="693"/>
      <c r="C21" s="693"/>
      <c r="D21" s="692" t="s">
        <v>227</v>
      </c>
      <c r="E21" s="693"/>
      <c r="F21" s="697">
        <v>3394</v>
      </c>
    </row>
    <row r="22" spans="1:6" s="293" customFormat="1" ht="12.75">
      <c r="A22" s="723"/>
      <c r="B22" s="724"/>
      <c r="C22" s="724"/>
      <c r="D22" s="725" t="s">
        <v>831</v>
      </c>
      <c r="E22" s="724"/>
      <c r="F22" s="726">
        <v>35184</v>
      </c>
    </row>
    <row r="23" spans="1:6" s="293" customFormat="1" ht="13.5" thickBot="1">
      <c r="A23" s="698" t="s">
        <v>644</v>
      </c>
      <c r="B23" s="699">
        <f>SUM(B20:B21)</f>
        <v>0</v>
      </c>
      <c r="C23" s="699">
        <f>SUM(C20)</f>
        <v>50349</v>
      </c>
      <c r="D23" s="700" t="s">
        <v>644</v>
      </c>
      <c r="E23" s="699">
        <f>SUM(E20)</f>
        <v>0</v>
      </c>
      <c r="F23" s="701">
        <f>SUM(F20:F22)</f>
        <v>50349</v>
      </c>
    </row>
    <row r="24" spans="1:6" s="293" customFormat="1" ht="12.75">
      <c r="A24" s="727"/>
      <c r="B24" s="728"/>
      <c r="C24" s="728"/>
      <c r="D24" s="727"/>
      <c r="E24" s="728"/>
      <c r="F24" s="728"/>
    </row>
    <row r="25" spans="1:6" s="293" customFormat="1" ht="12.75">
      <c r="A25" s="727"/>
      <c r="B25" s="728"/>
      <c r="C25" s="728"/>
      <c r="D25" s="727"/>
      <c r="E25" s="728"/>
      <c r="F25" s="728"/>
    </row>
    <row r="26" spans="1:6" s="293" customFormat="1" ht="12.75">
      <c r="A26" s="727" t="s">
        <v>285</v>
      </c>
      <c r="B26" s="728">
        <v>0</v>
      </c>
      <c r="C26" s="728">
        <f>(C10+C16+C23)</f>
        <v>53359</v>
      </c>
      <c r="D26" s="727" t="s">
        <v>285</v>
      </c>
      <c r="E26" s="728">
        <v>0</v>
      </c>
      <c r="F26" s="728">
        <f>(F10+F16+F23)</f>
        <v>53359</v>
      </c>
    </row>
    <row r="27" s="293" customFormat="1" ht="12.75"/>
    <row r="28" s="293" customFormat="1" ht="12.75">
      <c r="A28" s="294" t="s">
        <v>675</v>
      </c>
    </row>
    <row r="29" s="293" customFormat="1" ht="13.5" thickBot="1"/>
    <row r="30" spans="1:6" s="293" customFormat="1" ht="12.75">
      <c r="A30" s="1082" t="s">
        <v>690</v>
      </c>
      <c r="B30" s="1083"/>
      <c r="C30" s="706"/>
      <c r="D30" s="1083" t="s">
        <v>674</v>
      </c>
      <c r="E30" s="1083"/>
      <c r="F30" s="707"/>
    </row>
    <row r="31" spans="1:6" s="293" customFormat="1" ht="38.25">
      <c r="A31" s="695" t="s">
        <v>225</v>
      </c>
      <c r="B31" s="690" t="s">
        <v>221</v>
      </c>
      <c r="C31" s="690" t="s">
        <v>222</v>
      </c>
      <c r="D31" s="695" t="s">
        <v>225</v>
      </c>
      <c r="E31" s="690" t="s">
        <v>221</v>
      </c>
      <c r="F31" s="696" t="s">
        <v>222</v>
      </c>
    </row>
    <row r="32" spans="1:6" s="293" customFormat="1" ht="12.75">
      <c r="A32" s="708" t="s">
        <v>675</v>
      </c>
      <c r="B32" s="703">
        <v>100000</v>
      </c>
      <c r="C32" s="703">
        <v>81606</v>
      </c>
      <c r="D32" s="702" t="s">
        <v>75</v>
      </c>
      <c r="E32" s="703">
        <f>SUM(E33:E34)</f>
        <v>100000</v>
      </c>
      <c r="F32" s="709">
        <v>81606</v>
      </c>
    </row>
    <row r="33" spans="1:6" s="293" customFormat="1" ht="25.5">
      <c r="A33" s="297"/>
      <c r="B33" s="705"/>
      <c r="C33" s="705"/>
      <c r="D33" s="704" t="s">
        <v>322</v>
      </c>
      <c r="E33" s="705">
        <v>66000</v>
      </c>
      <c r="F33" s="298">
        <v>66000</v>
      </c>
    </row>
    <row r="34" spans="1:6" s="293" customFormat="1" ht="12.75">
      <c r="A34" s="297"/>
      <c r="B34" s="705"/>
      <c r="C34" s="705"/>
      <c r="D34" s="704" t="s">
        <v>325</v>
      </c>
      <c r="E34" s="705">
        <v>34000</v>
      </c>
      <c r="F34" s="298">
        <v>15606</v>
      </c>
    </row>
    <row r="35" spans="1:6" s="293" customFormat="1" ht="13.5" thickBot="1">
      <c r="A35" s="710" t="s">
        <v>644</v>
      </c>
      <c r="B35" s="711">
        <f>SUM(B32:B34)</f>
        <v>100000</v>
      </c>
      <c r="C35" s="711">
        <f>SUM(C32:C34)</f>
        <v>81606</v>
      </c>
      <c r="D35" s="712" t="s">
        <v>644</v>
      </c>
      <c r="E35" s="711">
        <f>SUM(E32)</f>
        <v>100000</v>
      </c>
      <c r="F35" s="713">
        <f>SUM(F32)</f>
        <v>81606</v>
      </c>
    </row>
    <row r="36" s="293" customFormat="1" ht="13.5" thickBot="1"/>
    <row r="37" spans="1:6" s="293" customFormat="1" ht="12.75">
      <c r="A37" s="1082" t="s">
        <v>690</v>
      </c>
      <c r="B37" s="1083"/>
      <c r="C37" s="706"/>
      <c r="D37" s="1083" t="s">
        <v>674</v>
      </c>
      <c r="E37" s="1083"/>
      <c r="F37" s="707"/>
    </row>
    <row r="38" spans="1:6" s="293" customFormat="1" ht="38.25">
      <c r="A38" s="722" t="s">
        <v>228</v>
      </c>
      <c r="B38" s="690" t="s">
        <v>221</v>
      </c>
      <c r="C38" s="690" t="s">
        <v>222</v>
      </c>
      <c r="D38" s="722" t="s">
        <v>228</v>
      </c>
      <c r="E38" s="690" t="s">
        <v>221</v>
      </c>
      <c r="F38" s="696" t="s">
        <v>222</v>
      </c>
    </row>
    <row r="39" spans="1:6" s="293" customFormat="1" ht="12.75">
      <c r="A39" s="708" t="s">
        <v>675</v>
      </c>
      <c r="B39" s="703">
        <v>0</v>
      </c>
      <c r="C39" s="703">
        <v>18400</v>
      </c>
      <c r="D39" s="702" t="s">
        <v>662</v>
      </c>
      <c r="E39" s="703">
        <v>0</v>
      </c>
      <c r="F39" s="709">
        <v>13400</v>
      </c>
    </row>
    <row r="40" spans="1:6" s="293" customFormat="1" ht="12.75">
      <c r="A40" s="297"/>
      <c r="B40" s="705"/>
      <c r="C40" s="705"/>
      <c r="D40" s="729" t="s">
        <v>663</v>
      </c>
      <c r="E40" s="703">
        <v>0</v>
      </c>
      <c r="F40" s="709">
        <v>5000</v>
      </c>
    </row>
    <row r="41" spans="1:6" s="293" customFormat="1" ht="12.75">
      <c r="A41" s="297"/>
      <c r="B41" s="705"/>
      <c r="C41" s="705"/>
      <c r="D41" s="704"/>
      <c r="E41" s="705"/>
      <c r="F41" s="298"/>
    </row>
    <row r="42" spans="1:6" s="293" customFormat="1" ht="13.5" thickBot="1">
      <c r="A42" s="710" t="s">
        <v>644</v>
      </c>
      <c r="B42" s="711">
        <f>SUM(B39:B41)</f>
        <v>0</v>
      </c>
      <c r="C42" s="711">
        <f>SUM(C39:C41)</f>
        <v>18400</v>
      </c>
      <c r="D42" s="712" t="s">
        <v>644</v>
      </c>
      <c r="E42" s="711">
        <f>SUM(E39)</f>
        <v>0</v>
      </c>
      <c r="F42" s="713">
        <f>SUM(F39:F40)</f>
        <v>18400</v>
      </c>
    </row>
    <row r="43" s="293" customFormat="1" ht="12.75"/>
    <row r="44" s="293" customFormat="1" ht="12.75"/>
    <row r="45" spans="1:6" s="293" customFormat="1" ht="12.75">
      <c r="A45" s="727" t="s">
        <v>285</v>
      </c>
      <c r="B45" s="730">
        <f>(B35+B42)</f>
        <v>100000</v>
      </c>
      <c r="C45" s="730">
        <f>(C35+C42)</f>
        <v>100006</v>
      </c>
      <c r="D45" s="727" t="s">
        <v>285</v>
      </c>
      <c r="E45" s="730">
        <f>(E35+E42)</f>
        <v>100000</v>
      </c>
      <c r="F45" s="730">
        <f>(F35+F42)</f>
        <v>100006</v>
      </c>
    </row>
    <row r="46" s="293" customFormat="1" ht="12.75"/>
    <row r="47" s="293" customFormat="1" ht="12.75"/>
    <row r="48" s="293" customFormat="1" ht="12.75"/>
    <row r="49" s="293" customFormat="1" ht="12.75"/>
    <row r="50" s="293" customFormat="1" ht="12.75"/>
  </sheetData>
  <sheetProtection/>
  <mergeCells count="11">
    <mergeCell ref="A2:E2"/>
    <mergeCell ref="A30:B30"/>
    <mergeCell ref="D30:E30"/>
    <mergeCell ref="A6:C6"/>
    <mergeCell ref="D6:F6"/>
    <mergeCell ref="A12:C12"/>
    <mergeCell ref="D12:F12"/>
    <mergeCell ref="A18:C18"/>
    <mergeCell ref="D18:F18"/>
    <mergeCell ref="A37:B37"/>
    <mergeCell ref="D37:E37"/>
  </mergeCells>
  <printOptions horizontalCentered="1"/>
  <pageMargins left="0.3937007874015748" right="0.3937007874015748" top="0.984251968503937" bottom="0" header="0.5118110236220472" footer="0.5118110236220472"/>
  <pageSetup fitToWidth="0" fitToHeight="1" horizontalDpi="600" verticalDpi="600" orientation="portrait" paperSize="9" r:id="rId1"/>
  <headerFooter alignWithMargins="0">
    <oddHeader>&amp;L&amp;"Arial,Normál"15. melléklet a 13/2015.(V.29.) önkormányzati rendelethez
15. melléklet az 1/2015.(I.30.)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zoomScaleSheetLayoutView="100" workbookViewId="0" topLeftCell="A1">
      <selection activeCell="A5" sqref="A5:I37"/>
    </sheetView>
  </sheetViews>
  <sheetFormatPr defaultColWidth="9.00390625" defaultRowHeight="12.75"/>
  <cols>
    <col min="1" max="1" width="76.125" style="217" customWidth="1"/>
    <col min="2" max="2" width="10.875" style="217" customWidth="1"/>
    <col min="3" max="3" width="11.75390625" style="217" customWidth="1"/>
    <col min="4" max="4" width="11.00390625" style="217" customWidth="1"/>
    <col min="5" max="7" width="11.375" style="217" customWidth="1"/>
    <col min="8" max="8" width="10.375" style="217" customWidth="1"/>
    <col min="9" max="9" width="10.25390625" style="217" customWidth="1"/>
    <col min="10" max="16384" width="9.125" style="217" customWidth="1"/>
  </cols>
  <sheetData>
    <row r="1" spans="1:9" ht="15">
      <c r="A1" s="1099" t="s">
        <v>178</v>
      </c>
      <c r="B1" s="1099"/>
      <c r="C1" s="1099"/>
      <c r="D1" s="1099"/>
      <c r="E1" s="1099"/>
      <c r="F1" s="1099"/>
      <c r="G1" s="1099"/>
      <c r="H1" s="1099"/>
      <c r="I1" s="1099"/>
    </row>
    <row r="2" spans="1:5" ht="8.25" customHeight="1">
      <c r="A2" s="292"/>
      <c r="B2" s="292"/>
      <c r="C2" s="292"/>
      <c r="D2" s="292"/>
      <c r="E2" s="292"/>
    </row>
    <row r="3" spans="1:9" ht="15">
      <c r="A3" s="1098" t="s">
        <v>117</v>
      </c>
      <c r="B3" s="1098"/>
      <c r="C3" s="1098"/>
      <c r="D3" s="1098"/>
      <c r="E3" s="1098"/>
      <c r="F3" s="1098"/>
      <c r="G3" s="1098"/>
      <c r="H3" s="1098"/>
      <c r="I3" s="1098"/>
    </row>
    <row r="4" spans="1:5" ht="9" customHeight="1" thickBot="1">
      <c r="A4" s="310"/>
      <c r="B4" s="310"/>
      <c r="C4" s="310"/>
      <c r="D4" s="310"/>
      <c r="E4" s="310"/>
    </row>
    <row r="5" spans="1:9" ht="15.75" thickBot="1">
      <c r="A5" s="1089" t="s">
        <v>669</v>
      </c>
      <c r="B5" s="1086" t="s">
        <v>274</v>
      </c>
      <c r="C5" s="1087"/>
      <c r="D5" s="1087"/>
      <c r="E5" s="1088"/>
      <c r="F5" s="1087" t="s">
        <v>182</v>
      </c>
      <c r="G5" s="1087"/>
      <c r="H5" s="1087"/>
      <c r="I5" s="1088"/>
    </row>
    <row r="6" spans="1:9" s="218" customFormat="1" ht="15" customHeight="1">
      <c r="A6" s="1090"/>
      <c r="B6" s="1096" t="s">
        <v>691</v>
      </c>
      <c r="C6" s="1093" t="s">
        <v>670</v>
      </c>
      <c r="D6" s="1094"/>
      <c r="E6" s="1095"/>
      <c r="F6" s="1091" t="s">
        <v>691</v>
      </c>
      <c r="G6" s="1093" t="s">
        <v>670</v>
      </c>
      <c r="H6" s="1094"/>
      <c r="I6" s="1095"/>
    </row>
    <row r="7" spans="1:9" s="218" customFormat="1" ht="46.5" customHeight="1" thickBot="1">
      <c r="A7" s="1090"/>
      <c r="B7" s="1097"/>
      <c r="C7" s="446" t="s">
        <v>671</v>
      </c>
      <c r="D7" s="446" t="s">
        <v>924</v>
      </c>
      <c r="E7" s="447" t="s">
        <v>925</v>
      </c>
      <c r="F7" s="1092"/>
      <c r="G7" s="446" t="s">
        <v>671</v>
      </c>
      <c r="H7" s="446" t="s">
        <v>924</v>
      </c>
      <c r="I7" s="447" t="s">
        <v>925</v>
      </c>
    </row>
    <row r="8" spans="1:9" s="652" customFormat="1" ht="14.25" customHeight="1">
      <c r="A8" s="649" t="s">
        <v>406</v>
      </c>
      <c r="B8" s="449">
        <f aca="true" t="shared" si="0" ref="B8:I8">SUM(B9:B12)</f>
        <v>1219746</v>
      </c>
      <c r="C8" s="448">
        <f t="shared" si="0"/>
        <v>849017</v>
      </c>
      <c r="D8" s="448">
        <f t="shared" si="0"/>
        <v>321864</v>
      </c>
      <c r="E8" s="450">
        <f t="shared" si="0"/>
        <v>48865</v>
      </c>
      <c r="F8" s="650">
        <f t="shared" si="0"/>
        <v>1219746</v>
      </c>
      <c r="G8" s="650">
        <f t="shared" si="0"/>
        <v>849017</v>
      </c>
      <c r="H8" s="650">
        <f t="shared" si="0"/>
        <v>321864</v>
      </c>
      <c r="I8" s="651">
        <f t="shared" si="0"/>
        <v>48865</v>
      </c>
    </row>
    <row r="9" spans="1:9" ht="15" customHeight="1">
      <c r="A9" s="653" t="s">
        <v>289</v>
      </c>
      <c r="B9" s="451">
        <v>1049854</v>
      </c>
      <c r="C9" s="219">
        <v>730990</v>
      </c>
      <c r="D9" s="219">
        <f>B9-C9</f>
        <v>318864</v>
      </c>
      <c r="E9" s="452"/>
      <c r="F9" s="654">
        <v>1049854</v>
      </c>
      <c r="G9" s="655">
        <f>C9</f>
        <v>730990</v>
      </c>
      <c r="H9" s="655">
        <v>318864</v>
      </c>
      <c r="I9" s="656"/>
    </row>
    <row r="10" spans="1:9" ht="15">
      <c r="A10" s="653" t="s">
        <v>277</v>
      </c>
      <c r="B10" s="451">
        <v>130400</v>
      </c>
      <c r="C10" s="219">
        <v>81568</v>
      </c>
      <c r="D10" s="219"/>
      <c r="E10" s="452">
        <f>B10-C10</f>
        <v>48832</v>
      </c>
      <c r="F10" s="654">
        <v>130400</v>
      </c>
      <c r="G10" s="655">
        <f>C10</f>
        <v>81568</v>
      </c>
      <c r="H10" s="655"/>
      <c r="I10" s="656">
        <v>48832</v>
      </c>
    </row>
    <row r="11" spans="1:9" ht="30" customHeight="1">
      <c r="A11" s="653" t="s">
        <v>278</v>
      </c>
      <c r="B11" s="451">
        <v>34492</v>
      </c>
      <c r="C11" s="219">
        <v>34459</v>
      </c>
      <c r="D11" s="219"/>
      <c r="E11" s="452">
        <f>B11-C11</f>
        <v>33</v>
      </c>
      <c r="F11" s="654">
        <v>34492</v>
      </c>
      <c r="G11" s="655">
        <f>C11</f>
        <v>34459</v>
      </c>
      <c r="H11" s="655"/>
      <c r="I11" s="656">
        <v>33</v>
      </c>
    </row>
    <row r="12" spans="1:9" ht="30">
      <c r="A12" s="653" t="s">
        <v>926</v>
      </c>
      <c r="B12" s="451">
        <v>5000</v>
      </c>
      <c r="C12" s="219">
        <v>2000</v>
      </c>
      <c r="D12" s="219">
        <f>B12-C12</f>
        <v>3000</v>
      </c>
      <c r="E12" s="452"/>
      <c r="F12" s="654">
        <v>5000</v>
      </c>
      <c r="G12" s="655">
        <f>C12</f>
        <v>2000</v>
      </c>
      <c r="H12" s="655">
        <v>3000</v>
      </c>
      <c r="I12" s="656"/>
    </row>
    <row r="13" spans="1:9" ht="15">
      <c r="A13" s="653"/>
      <c r="B13" s="451"/>
      <c r="C13" s="219"/>
      <c r="D13" s="219"/>
      <c r="E13" s="452"/>
      <c r="F13" s="654"/>
      <c r="G13" s="655"/>
      <c r="H13" s="655"/>
      <c r="I13" s="656"/>
    </row>
    <row r="14" spans="1:9" s="221" customFormat="1" ht="15">
      <c r="A14" s="657" t="s">
        <v>407</v>
      </c>
      <c r="B14" s="453">
        <f aca="true" t="shared" si="1" ref="B14:I14">SUM(B15:B16)</f>
        <v>26969</v>
      </c>
      <c r="C14" s="220">
        <f t="shared" si="1"/>
        <v>0</v>
      </c>
      <c r="D14" s="220">
        <f t="shared" si="1"/>
        <v>26969</v>
      </c>
      <c r="E14" s="287">
        <f t="shared" si="1"/>
        <v>0</v>
      </c>
      <c r="F14" s="658">
        <f t="shared" si="1"/>
        <v>26969</v>
      </c>
      <c r="G14" s="658">
        <f t="shared" si="1"/>
        <v>0</v>
      </c>
      <c r="H14" s="658">
        <f t="shared" si="1"/>
        <v>26969</v>
      </c>
      <c r="I14" s="659">
        <f t="shared" si="1"/>
        <v>0</v>
      </c>
    </row>
    <row r="15" spans="1:9" ht="15.75" customHeight="1">
      <c r="A15" s="653" t="s">
        <v>9</v>
      </c>
      <c r="B15" s="451">
        <v>9000</v>
      </c>
      <c r="C15" s="219"/>
      <c r="D15" s="219">
        <f>B15-C15</f>
        <v>9000</v>
      </c>
      <c r="E15" s="452"/>
      <c r="F15" s="654">
        <v>9000</v>
      </c>
      <c r="G15" s="655"/>
      <c r="H15" s="655">
        <v>9000</v>
      </c>
      <c r="I15" s="656"/>
    </row>
    <row r="16" spans="1:9" ht="30">
      <c r="A16" s="653" t="s">
        <v>10</v>
      </c>
      <c r="B16" s="451">
        <v>17969</v>
      </c>
      <c r="C16" s="219"/>
      <c r="D16" s="219">
        <f>B16-C16</f>
        <v>17969</v>
      </c>
      <c r="E16" s="452"/>
      <c r="F16" s="654">
        <v>17969</v>
      </c>
      <c r="G16" s="655"/>
      <c r="H16" s="655">
        <v>17969</v>
      </c>
      <c r="I16" s="656"/>
    </row>
    <row r="17" spans="1:9" ht="15">
      <c r="A17" s="653"/>
      <c r="B17" s="451"/>
      <c r="C17" s="219"/>
      <c r="D17" s="219"/>
      <c r="E17" s="452"/>
      <c r="F17" s="654"/>
      <c r="G17" s="655"/>
      <c r="H17" s="655"/>
      <c r="I17" s="656"/>
    </row>
    <row r="18" spans="1:9" s="221" customFormat="1" ht="15">
      <c r="A18" s="657" t="s">
        <v>408</v>
      </c>
      <c r="B18" s="453">
        <f>SUM(B19:B19)</f>
        <v>20000</v>
      </c>
      <c r="C18" s="220">
        <f>SUM(C19:C19)</f>
        <v>0</v>
      </c>
      <c r="D18" s="220">
        <f>SUM(D19:D19)</f>
        <v>20000</v>
      </c>
      <c r="E18" s="287">
        <f>SUM(E19:E20)</f>
        <v>10397</v>
      </c>
      <c r="F18" s="658">
        <f>SUM(F19:F20)</f>
        <v>20000</v>
      </c>
      <c r="G18" s="658">
        <f>SUM(G19:G20)</f>
        <v>0</v>
      </c>
      <c r="H18" s="658">
        <f>SUM(H19:H20)</f>
        <v>20000</v>
      </c>
      <c r="I18" s="659">
        <f>SUM(I19:I20)</f>
        <v>10397</v>
      </c>
    </row>
    <row r="19" spans="1:9" ht="16.5" customHeight="1">
      <c r="A19" s="653" t="s">
        <v>12</v>
      </c>
      <c r="B19" s="451">
        <v>20000</v>
      </c>
      <c r="C19" s="219"/>
      <c r="D19" s="219">
        <f>B19-C19</f>
        <v>20000</v>
      </c>
      <c r="E19" s="452"/>
      <c r="F19" s="654">
        <v>20000</v>
      </c>
      <c r="G19" s="655"/>
      <c r="H19" s="655">
        <v>20000</v>
      </c>
      <c r="I19" s="656"/>
    </row>
    <row r="20" spans="1:9" ht="15">
      <c r="A20" s="653" t="s">
        <v>848</v>
      </c>
      <c r="B20" s="451"/>
      <c r="C20" s="219"/>
      <c r="D20" s="219"/>
      <c r="E20" s="452">
        <v>10397</v>
      </c>
      <c r="F20" s="654"/>
      <c r="G20" s="655"/>
      <c r="H20" s="655"/>
      <c r="I20" s="656">
        <v>10397</v>
      </c>
    </row>
    <row r="21" spans="1:9" ht="15">
      <c r="A21" s="653"/>
      <c r="B21" s="451"/>
      <c r="C21" s="219"/>
      <c r="D21" s="219"/>
      <c r="E21" s="452"/>
      <c r="F21" s="654"/>
      <c r="G21" s="655"/>
      <c r="H21" s="655"/>
      <c r="I21" s="656"/>
    </row>
    <row r="22" spans="1:9" s="221" customFormat="1" ht="15">
      <c r="A22" s="657" t="s">
        <v>409</v>
      </c>
      <c r="B22" s="453">
        <f aca="true" t="shared" si="2" ref="B22:I22">SUM(B23:B25)</f>
        <v>83200</v>
      </c>
      <c r="C22" s="220">
        <f t="shared" si="2"/>
        <v>0</v>
      </c>
      <c r="D22" s="220">
        <f t="shared" si="2"/>
        <v>83200</v>
      </c>
      <c r="E22" s="287">
        <f t="shared" si="2"/>
        <v>0</v>
      </c>
      <c r="F22" s="658">
        <f t="shared" si="2"/>
        <v>83200</v>
      </c>
      <c r="G22" s="658">
        <f t="shared" si="2"/>
        <v>0</v>
      </c>
      <c r="H22" s="658">
        <f t="shared" si="2"/>
        <v>83200</v>
      </c>
      <c r="I22" s="659">
        <f t="shared" si="2"/>
        <v>0</v>
      </c>
    </row>
    <row r="23" spans="1:9" ht="30">
      <c r="A23" s="653" t="s">
        <v>355</v>
      </c>
      <c r="B23" s="451">
        <v>40000</v>
      </c>
      <c r="C23" s="219"/>
      <c r="D23" s="219">
        <f>B23-C23</f>
        <v>40000</v>
      </c>
      <c r="E23" s="452"/>
      <c r="F23" s="654">
        <v>40000</v>
      </c>
      <c r="G23" s="655"/>
      <c r="H23" s="655">
        <v>40000</v>
      </c>
      <c r="I23" s="656"/>
    </row>
    <row r="24" spans="1:9" ht="15">
      <c r="A24" s="653" t="s">
        <v>356</v>
      </c>
      <c r="B24" s="451">
        <v>21200</v>
      </c>
      <c r="C24" s="219"/>
      <c r="D24" s="219">
        <f>B24-C24</f>
        <v>21200</v>
      </c>
      <c r="E24" s="452"/>
      <c r="F24" s="654">
        <v>21200</v>
      </c>
      <c r="G24" s="655"/>
      <c r="H24" s="655">
        <v>21200</v>
      </c>
      <c r="I24" s="656"/>
    </row>
    <row r="25" spans="1:9" ht="15">
      <c r="A25" s="653" t="s">
        <v>357</v>
      </c>
      <c r="B25" s="451">
        <v>22000</v>
      </c>
      <c r="C25" s="219"/>
      <c r="D25" s="219">
        <f>B25-C25</f>
        <v>22000</v>
      </c>
      <c r="E25" s="452"/>
      <c r="F25" s="654">
        <v>22000</v>
      </c>
      <c r="G25" s="655"/>
      <c r="H25" s="655">
        <v>22000</v>
      </c>
      <c r="I25" s="656"/>
    </row>
    <row r="26" spans="1:9" ht="15">
      <c r="A26" s="653"/>
      <c r="B26" s="451"/>
      <c r="C26" s="219"/>
      <c r="D26" s="219"/>
      <c r="E26" s="452"/>
      <c r="F26" s="654"/>
      <c r="G26" s="655"/>
      <c r="H26" s="655"/>
      <c r="I26" s="656"/>
    </row>
    <row r="27" spans="1:9" s="221" customFormat="1" ht="18" customHeight="1">
      <c r="A27" s="657" t="s">
        <v>411</v>
      </c>
      <c r="B27" s="453">
        <f aca="true" t="shared" si="3" ref="B27:I27">SUM(B28:B30)</f>
        <v>21372</v>
      </c>
      <c r="C27" s="220">
        <f t="shared" si="3"/>
        <v>0</v>
      </c>
      <c r="D27" s="220">
        <f t="shared" si="3"/>
        <v>21372</v>
      </c>
      <c r="E27" s="287">
        <f t="shared" si="3"/>
        <v>0</v>
      </c>
      <c r="F27" s="658">
        <f t="shared" si="3"/>
        <v>21372</v>
      </c>
      <c r="G27" s="658">
        <f t="shared" si="3"/>
        <v>0</v>
      </c>
      <c r="H27" s="658">
        <f t="shared" si="3"/>
        <v>21372</v>
      </c>
      <c r="I27" s="659">
        <f t="shared" si="3"/>
        <v>0</v>
      </c>
    </row>
    <row r="28" spans="1:9" ht="15" customHeight="1">
      <c r="A28" s="653" t="s">
        <v>927</v>
      </c>
      <c r="B28" s="451">
        <v>6300</v>
      </c>
      <c r="C28" s="219"/>
      <c r="D28" s="219">
        <f>B28-C28</f>
        <v>6300</v>
      </c>
      <c r="E28" s="452"/>
      <c r="F28" s="654">
        <v>6300</v>
      </c>
      <c r="G28" s="655"/>
      <c r="H28" s="655">
        <v>6300</v>
      </c>
      <c r="I28" s="656"/>
    </row>
    <row r="29" spans="1:9" ht="15">
      <c r="A29" s="653" t="s">
        <v>358</v>
      </c>
      <c r="B29" s="451">
        <v>10000</v>
      </c>
      <c r="C29" s="219"/>
      <c r="D29" s="219">
        <f>B29-C29</f>
        <v>10000</v>
      </c>
      <c r="E29" s="452"/>
      <c r="F29" s="654">
        <v>10000</v>
      </c>
      <c r="G29" s="655"/>
      <c r="H29" s="655">
        <v>10000</v>
      </c>
      <c r="I29" s="656"/>
    </row>
    <row r="30" spans="1:9" ht="12.75" customHeight="1">
      <c r="A30" s="653" t="s">
        <v>364</v>
      </c>
      <c r="B30" s="451">
        <v>5072</v>
      </c>
      <c r="C30" s="219"/>
      <c r="D30" s="219">
        <f>B30-C30</f>
        <v>5072</v>
      </c>
      <c r="E30" s="452"/>
      <c r="F30" s="654">
        <v>5072</v>
      </c>
      <c r="G30" s="655"/>
      <c r="H30" s="655">
        <v>5072</v>
      </c>
      <c r="I30" s="656"/>
    </row>
    <row r="31" spans="1:9" ht="15">
      <c r="A31" s="653"/>
      <c r="B31" s="451"/>
      <c r="C31" s="219"/>
      <c r="D31" s="219"/>
      <c r="E31" s="452"/>
      <c r="F31" s="654"/>
      <c r="G31" s="655"/>
      <c r="H31" s="655"/>
      <c r="I31" s="656"/>
    </row>
    <row r="32" spans="1:9" s="221" customFormat="1" ht="16.5" customHeight="1">
      <c r="A32" s="657" t="s">
        <v>410</v>
      </c>
      <c r="B32" s="453">
        <f aca="true" t="shared" si="4" ref="B32:I32">SUM(B33:B35)</f>
        <v>6553</v>
      </c>
      <c r="C32" s="220">
        <f t="shared" si="4"/>
        <v>0</v>
      </c>
      <c r="D32" s="220">
        <f t="shared" si="4"/>
        <v>6553</v>
      </c>
      <c r="E32" s="287">
        <f t="shared" si="4"/>
        <v>0</v>
      </c>
      <c r="F32" s="658">
        <f t="shared" si="4"/>
        <v>6553</v>
      </c>
      <c r="G32" s="658">
        <f t="shared" si="4"/>
        <v>0</v>
      </c>
      <c r="H32" s="658">
        <f t="shared" si="4"/>
        <v>6553</v>
      </c>
      <c r="I32" s="659">
        <f t="shared" si="4"/>
        <v>0</v>
      </c>
    </row>
    <row r="33" spans="1:9" ht="15">
      <c r="A33" s="653" t="s">
        <v>365</v>
      </c>
      <c r="B33" s="451">
        <v>739</v>
      </c>
      <c r="C33" s="219"/>
      <c r="D33" s="219">
        <f>B33-C33</f>
        <v>739</v>
      </c>
      <c r="E33" s="452"/>
      <c r="F33" s="654">
        <v>739</v>
      </c>
      <c r="G33" s="655"/>
      <c r="H33" s="655">
        <v>739</v>
      </c>
      <c r="I33" s="656"/>
    </row>
    <row r="34" spans="1:9" ht="15">
      <c r="A34" s="653" t="s">
        <v>605</v>
      </c>
      <c r="B34" s="451">
        <v>2314</v>
      </c>
      <c r="C34" s="219"/>
      <c r="D34" s="219">
        <f>B34-C34</f>
        <v>2314</v>
      </c>
      <c r="E34" s="452"/>
      <c r="F34" s="654">
        <v>2314</v>
      </c>
      <c r="G34" s="655"/>
      <c r="H34" s="655">
        <v>2314</v>
      </c>
      <c r="I34" s="656"/>
    </row>
    <row r="35" spans="1:9" ht="15">
      <c r="A35" s="653" t="s">
        <v>606</v>
      </c>
      <c r="B35" s="451">
        <v>3500</v>
      </c>
      <c r="C35" s="219"/>
      <c r="D35" s="219">
        <f>B35-C35</f>
        <v>3500</v>
      </c>
      <c r="E35" s="452"/>
      <c r="F35" s="654">
        <v>3500</v>
      </c>
      <c r="G35" s="655"/>
      <c r="H35" s="655">
        <v>3500</v>
      </c>
      <c r="I35" s="656"/>
    </row>
    <row r="36" spans="1:9" ht="15">
      <c r="A36" s="653"/>
      <c r="B36" s="451"/>
      <c r="C36" s="219"/>
      <c r="D36" s="219"/>
      <c r="E36" s="452"/>
      <c r="F36" s="654"/>
      <c r="G36" s="655"/>
      <c r="H36" s="655"/>
      <c r="I36" s="656"/>
    </row>
    <row r="37" spans="1:9" ht="15.75" thickBot="1">
      <c r="A37" s="660" t="s">
        <v>661</v>
      </c>
      <c r="B37" s="454">
        <f aca="true" t="shared" si="5" ref="B37:I37">SUM(B8,B14,B18,B22,B27,B32)</f>
        <v>1377840</v>
      </c>
      <c r="C37" s="222">
        <f t="shared" si="5"/>
        <v>849017</v>
      </c>
      <c r="D37" s="222">
        <f t="shared" si="5"/>
        <v>479958</v>
      </c>
      <c r="E37" s="222">
        <f t="shared" si="5"/>
        <v>59262</v>
      </c>
      <c r="F37" s="222">
        <f t="shared" si="5"/>
        <v>1377840</v>
      </c>
      <c r="G37" s="222">
        <f t="shared" si="5"/>
        <v>849017</v>
      </c>
      <c r="H37" s="222">
        <f t="shared" si="5"/>
        <v>479958</v>
      </c>
      <c r="I37" s="223">
        <f t="shared" si="5"/>
        <v>59262</v>
      </c>
    </row>
    <row r="38" spans="1:9" ht="15">
      <c r="A38" s="283"/>
      <c r="B38" s="283"/>
      <c r="C38" s="283"/>
      <c r="D38" s="283"/>
      <c r="E38" s="283"/>
      <c r="F38" s="224"/>
      <c r="G38" s="224"/>
      <c r="H38" s="224"/>
      <c r="I38" s="224"/>
    </row>
    <row r="39" spans="1:9" ht="15" customHeight="1">
      <c r="A39" s="1085" t="s">
        <v>181</v>
      </c>
      <c r="B39" s="1085"/>
      <c r="C39" s="1085"/>
      <c r="D39" s="1085"/>
      <c r="E39" s="1085"/>
      <c r="F39" s="1085"/>
      <c r="G39" s="1085"/>
      <c r="H39" s="1085"/>
      <c r="I39" s="1085"/>
    </row>
    <row r="40" spans="1:9" ht="15">
      <c r="A40" s="1085"/>
      <c r="B40" s="1085"/>
      <c r="C40" s="1085"/>
      <c r="D40" s="1085"/>
      <c r="E40" s="1085"/>
      <c r="F40" s="1085"/>
      <c r="G40" s="1085"/>
      <c r="H40" s="1085"/>
      <c r="I40" s="1085"/>
    </row>
    <row r="41" spans="1:9" ht="15">
      <c r="A41" s="1085"/>
      <c r="B41" s="1085"/>
      <c r="C41" s="1085"/>
      <c r="D41" s="1085"/>
      <c r="E41" s="1085"/>
      <c r="F41" s="1085"/>
      <c r="G41" s="1085"/>
      <c r="H41" s="1085"/>
      <c r="I41" s="1085"/>
    </row>
    <row r="42" spans="1:9" ht="15">
      <c r="A42" s="1085"/>
      <c r="B42" s="1085"/>
      <c r="C42" s="1085"/>
      <c r="D42" s="1085"/>
      <c r="E42" s="1085"/>
      <c r="F42" s="1085"/>
      <c r="G42" s="1085"/>
      <c r="H42" s="1085"/>
      <c r="I42" s="1085"/>
    </row>
    <row r="43" spans="1:9" ht="15">
      <c r="A43" s="283"/>
      <c r="B43" s="283"/>
      <c r="C43" s="283"/>
      <c r="D43" s="283"/>
      <c r="E43" s="283"/>
      <c r="F43" s="224"/>
      <c r="G43" s="224"/>
      <c r="H43" s="224"/>
      <c r="I43" s="224"/>
    </row>
    <row r="44" spans="1:9" ht="15">
      <c r="A44" s="1109" t="s">
        <v>118</v>
      </c>
      <c r="B44" s="1109"/>
      <c r="C44" s="1109"/>
      <c r="D44" s="1109"/>
      <c r="E44" s="1109"/>
      <c r="F44" s="1109"/>
      <c r="G44" s="1109"/>
      <c r="H44" s="1109"/>
      <c r="I44" s="1109"/>
    </row>
    <row r="45" spans="1:9" ht="15.75" thickBot="1">
      <c r="A45" s="661"/>
      <c r="B45" s="661"/>
      <c r="C45" s="661"/>
      <c r="D45" s="661"/>
      <c r="E45" s="661"/>
      <c r="F45" s="224"/>
      <c r="G45" s="224"/>
      <c r="H45" s="224"/>
      <c r="I45" s="224"/>
    </row>
    <row r="46" spans="1:9" ht="15.75" thickBot="1">
      <c r="A46" s="1102" t="s">
        <v>669</v>
      </c>
      <c r="B46" s="1100" t="s">
        <v>274</v>
      </c>
      <c r="C46" s="1100"/>
      <c r="D46" s="1100"/>
      <c r="E46" s="1101"/>
      <c r="F46" s="1100" t="s">
        <v>182</v>
      </c>
      <c r="G46" s="1100"/>
      <c r="H46" s="1100"/>
      <c r="I46" s="1101"/>
    </row>
    <row r="47" spans="1:9" ht="15">
      <c r="A47" s="1103"/>
      <c r="B47" s="1105" t="s">
        <v>691</v>
      </c>
      <c r="C47" s="1107" t="s">
        <v>670</v>
      </c>
      <c r="D47" s="1107"/>
      <c r="E47" s="1108"/>
      <c r="F47" s="1105" t="s">
        <v>691</v>
      </c>
      <c r="G47" s="1107" t="s">
        <v>670</v>
      </c>
      <c r="H47" s="1107"/>
      <c r="I47" s="1108"/>
    </row>
    <row r="48" spans="1:9" ht="43.5" thickBot="1">
      <c r="A48" s="1104"/>
      <c r="B48" s="1106"/>
      <c r="C48" s="662" t="s">
        <v>671</v>
      </c>
      <c r="D48" s="662" t="s">
        <v>924</v>
      </c>
      <c r="E48" s="663" t="s">
        <v>925</v>
      </c>
      <c r="F48" s="1106"/>
      <c r="G48" s="662" t="s">
        <v>671</v>
      </c>
      <c r="H48" s="662" t="s">
        <v>924</v>
      </c>
      <c r="I48" s="663" t="s">
        <v>925</v>
      </c>
    </row>
    <row r="49" spans="1:9" ht="15">
      <c r="A49" s="664"/>
      <c r="B49" s="290"/>
      <c r="C49" s="290"/>
      <c r="D49" s="290"/>
      <c r="E49" s="291"/>
      <c r="F49" s="290"/>
      <c r="G49" s="290"/>
      <c r="H49" s="290"/>
      <c r="I49" s="291"/>
    </row>
    <row r="50" spans="1:9" s="284" customFormat="1" ht="15">
      <c r="A50" s="665" t="s">
        <v>115</v>
      </c>
      <c r="B50" s="220">
        <f aca="true" t="shared" si="6" ref="B50:I50">SUM(B51)</f>
        <v>147300</v>
      </c>
      <c r="C50" s="220">
        <f t="shared" si="6"/>
        <v>0</v>
      </c>
      <c r="D50" s="220">
        <f t="shared" si="6"/>
        <v>147300</v>
      </c>
      <c r="E50" s="287">
        <f t="shared" si="6"/>
        <v>0</v>
      </c>
      <c r="F50" s="220">
        <f>SUM(F51)</f>
        <v>147300</v>
      </c>
      <c r="G50" s="220">
        <f t="shared" si="6"/>
        <v>0</v>
      </c>
      <c r="H50" s="220">
        <f t="shared" si="6"/>
        <v>147300</v>
      </c>
      <c r="I50" s="287">
        <f t="shared" si="6"/>
        <v>0</v>
      </c>
    </row>
    <row r="51" spans="1:9" ht="15">
      <c r="A51" s="666" t="s">
        <v>323</v>
      </c>
      <c r="B51" s="219">
        <v>147300</v>
      </c>
      <c r="C51" s="219">
        <v>0</v>
      </c>
      <c r="D51" s="219">
        <f>B51-C51</f>
        <v>147300</v>
      </c>
      <c r="E51" s="286"/>
      <c r="F51" s="219">
        <v>147300</v>
      </c>
      <c r="G51" s="219">
        <v>0</v>
      </c>
      <c r="H51" s="219">
        <f>F51-G51</f>
        <v>147300</v>
      </c>
      <c r="I51" s="286"/>
    </row>
    <row r="52" spans="1:9" ht="15">
      <c r="A52" s="667"/>
      <c r="B52" s="285"/>
      <c r="C52" s="285"/>
      <c r="D52" s="285"/>
      <c r="E52" s="286"/>
      <c r="F52" s="285"/>
      <c r="G52" s="285"/>
      <c r="H52" s="285"/>
      <c r="I52" s="286"/>
    </row>
    <row r="53" spans="1:9" ht="15">
      <c r="A53" s="668" t="s">
        <v>113</v>
      </c>
      <c r="B53" s="288">
        <f aca="true" t="shared" si="7" ref="B53:I53">SUM(B54:B55)</f>
        <v>6350</v>
      </c>
      <c r="C53" s="288">
        <f t="shared" si="7"/>
        <v>0</v>
      </c>
      <c r="D53" s="288">
        <f t="shared" si="7"/>
        <v>6350</v>
      </c>
      <c r="E53" s="215">
        <f t="shared" si="7"/>
        <v>0</v>
      </c>
      <c r="F53" s="288">
        <f t="shared" si="7"/>
        <v>6350</v>
      </c>
      <c r="G53" s="288">
        <f t="shared" si="7"/>
        <v>0</v>
      </c>
      <c r="H53" s="288">
        <f t="shared" si="7"/>
        <v>6350</v>
      </c>
      <c r="I53" s="215">
        <f t="shared" si="7"/>
        <v>0</v>
      </c>
    </row>
    <row r="54" spans="1:9" ht="15">
      <c r="A54" s="666" t="s">
        <v>114</v>
      </c>
      <c r="B54" s="289">
        <v>6350</v>
      </c>
      <c r="C54" s="285"/>
      <c r="D54" s="219">
        <f>B54-C54</f>
        <v>6350</v>
      </c>
      <c r="E54" s="286"/>
      <c r="F54" s="289">
        <v>6350</v>
      </c>
      <c r="G54" s="285"/>
      <c r="H54" s="219">
        <f>F54-G54</f>
        <v>6350</v>
      </c>
      <c r="I54" s="286"/>
    </row>
    <row r="55" spans="1:9" ht="15">
      <c r="A55" s="667"/>
      <c r="B55" s="285"/>
      <c r="C55" s="285"/>
      <c r="D55" s="285"/>
      <c r="E55" s="286"/>
      <c r="F55" s="285"/>
      <c r="G55" s="285"/>
      <c r="H55" s="285"/>
      <c r="I55" s="286"/>
    </row>
    <row r="56" spans="1:9" ht="15">
      <c r="A56" s="668" t="s">
        <v>407</v>
      </c>
      <c r="B56" s="288">
        <f>SUM(B57:B58)</f>
        <v>16392</v>
      </c>
      <c r="C56" s="285"/>
      <c r="D56" s="285">
        <f>B56-C56</f>
        <v>16392</v>
      </c>
      <c r="E56" s="286"/>
      <c r="F56" s="288">
        <f>SUM(F57:F58)</f>
        <v>16392</v>
      </c>
      <c r="G56" s="285"/>
      <c r="H56" s="285">
        <f>F56-G56</f>
        <v>16392</v>
      </c>
      <c r="I56" s="286"/>
    </row>
    <row r="57" spans="1:9" ht="30">
      <c r="A57" s="666" t="s">
        <v>332</v>
      </c>
      <c r="B57" s="289">
        <v>15000</v>
      </c>
      <c r="C57" s="285"/>
      <c r="D57" s="219">
        <f>B57-C57</f>
        <v>15000</v>
      </c>
      <c r="E57" s="286"/>
      <c r="F57" s="289">
        <v>15000</v>
      </c>
      <c r="G57" s="285"/>
      <c r="H57" s="219">
        <f>F57-G57</f>
        <v>15000</v>
      </c>
      <c r="I57" s="286"/>
    </row>
    <row r="58" spans="1:9" ht="15">
      <c r="A58" s="666" t="s">
        <v>116</v>
      </c>
      <c r="B58" s="289">
        <v>1392</v>
      </c>
      <c r="C58" s="285"/>
      <c r="D58" s="219">
        <f>B58-C58</f>
        <v>1392</v>
      </c>
      <c r="E58" s="286"/>
      <c r="F58" s="289">
        <v>1392</v>
      </c>
      <c r="G58" s="285"/>
      <c r="H58" s="219">
        <f>F58-G58</f>
        <v>1392</v>
      </c>
      <c r="I58" s="286"/>
    </row>
    <row r="59" spans="1:9" ht="15">
      <c r="A59" s="667"/>
      <c r="B59" s="285"/>
      <c r="C59" s="285"/>
      <c r="D59" s="285"/>
      <c r="E59" s="286"/>
      <c r="F59" s="285"/>
      <c r="G59" s="285"/>
      <c r="H59" s="285"/>
      <c r="I59" s="286"/>
    </row>
    <row r="60" spans="1:9" ht="15.75" thickBot="1">
      <c r="A60" s="454" t="s">
        <v>661</v>
      </c>
      <c r="B60" s="222">
        <f aca="true" t="shared" si="8" ref="B60:I60">B50+B53+B56</f>
        <v>170042</v>
      </c>
      <c r="C60" s="222">
        <f t="shared" si="8"/>
        <v>0</v>
      </c>
      <c r="D60" s="222">
        <f t="shared" si="8"/>
        <v>170042</v>
      </c>
      <c r="E60" s="223">
        <f t="shared" si="8"/>
        <v>0</v>
      </c>
      <c r="F60" s="222">
        <f t="shared" si="8"/>
        <v>170042</v>
      </c>
      <c r="G60" s="222">
        <f t="shared" si="8"/>
        <v>0</v>
      </c>
      <c r="H60" s="222">
        <f t="shared" si="8"/>
        <v>170042</v>
      </c>
      <c r="I60" s="223">
        <f t="shared" si="8"/>
        <v>0</v>
      </c>
    </row>
    <row r="61" spans="1:5" ht="15">
      <c r="A61" s="282"/>
      <c r="B61" s="283"/>
      <c r="C61" s="283"/>
      <c r="D61" s="283"/>
      <c r="E61" s="283"/>
    </row>
    <row r="62" spans="1:9" ht="15">
      <c r="A62" s="252" t="s">
        <v>119</v>
      </c>
      <c r="B62" s="253"/>
      <c r="C62" s="253"/>
      <c r="D62" s="253">
        <f>SUM(D37,D60)</f>
        <v>650000</v>
      </c>
      <c r="E62" s="253">
        <f>SUM(E37,E60)</f>
        <v>59262</v>
      </c>
      <c r="F62" s="253"/>
      <c r="G62" s="253"/>
      <c r="H62" s="253">
        <f>SUM(H37,H60)</f>
        <v>650000</v>
      </c>
      <c r="I62" s="253">
        <f>SUM(I37,I60)</f>
        <v>59262</v>
      </c>
    </row>
    <row r="63" spans="2:5" ht="15">
      <c r="B63" s="224"/>
      <c r="C63" s="224"/>
      <c r="D63" s="224"/>
      <c r="E63" s="224"/>
    </row>
    <row r="68" spans="2:5" ht="15">
      <c r="B68" s="224"/>
      <c r="C68" s="224"/>
      <c r="D68" s="224"/>
      <c r="E68" s="224"/>
    </row>
    <row r="69" spans="2:5" ht="15">
      <c r="B69" s="224"/>
      <c r="C69" s="224"/>
      <c r="D69" s="224"/>
      <c r="E69" s="224"/>
    </row>
    <row r="70" spans="2:5" ht="15">
      <c r="B70" s="224"/>
      <c r="C70" s="224"/>
      <c r="D70" s="224"/>
      <c r="E70" s="224"/>
    </row>
    <row r="71" spans="2:5" ht="15">
      <c r="B71" s="224"/>
      <c r="C71" s="224"/>
      <c r="D71" s="224"/>
      <c r="E71" s="224"/>
    </row>
    <row r="72" spans="2:5" ht="15">
      <c r="B72" s="224"/>
      <c r="C72" s="224"/>
      <c r="D72" s="224"/>
      <c r="E72" s="224"/>
    </row>
    <row r="73" spans="2:5" ht="15">
      <c r="B73" s="224"/>
      <c r="C73" s="224"/>
      <c r="D73" s="224"/>
      <c r="E73" s="224"/>
    </row>
    <row r="74" spans="2:5" ht="15">
      <c r="B74" s="224"/>
      <c r="C74" s="224"/>
      <c r="D74" s="224"/>
      <c r="E74" s="224"/>
    </row>
    <row r="75" spans="2:5" ht="15">
      <c r="B75" s="224"/>
      <c r="C75" s="224"/>
      <c r="D75" s="224"/>
      <c r="E75" s="224"/>
    </row>
    <row r="76" spans="2:5" ht="15">
      <c r="B76" s="224"/>
      <c r="C76" s="224"/>
      <c r="D76" s="224"/>
      <c r="E76" s="224"/>
    </row>
    <row r="77" spans="2:5" ht="15">
      <c r="B77" s="224"/>
      <c r="C77" s="224"/>
      <c r="D77" s="224"/>
      <c r="E77" s="224"/>
    </row>
    <row r="78" spans="2:5" ht="15">
      <c r="B78" s="224"/>
      <c r="C78" s="224"/>
      <c r="D78" s="224"/>
      <c r="E78" s="224"/>
    </row>
    <row r="79" spans="2:5" ht="15">
      <c r="B79" s="224"/>
      <c r="C79" s="224"/>
      <c r="D79" s="224"/>
      <c r="E79" s="224"/>
    </row>
  </sheetData>
  <sheetProtection/>
  <mergeCells count="18">
    <mergeCell ref="A3:I3"/>
    <mergeCell ref="A1:I1"/>
    <mergeCell ref="B46:E46"/>
    <mergeCell ref="A46:A48"/>
    <mergeCell ref="F46:I46"/>
    <mergeCell ref="F47:F48"/>
    <mergeCell ref="G47:I47"/>
    <mergeCell ref="B47:B48"/>
    <mergeCell ref="C47:E47"/>
    <mergeCell ref="A44:I44"/>
    <mergeCell ref="A39:I42"/>
    <mergeCell ref="B5:E5"/>
    <mergeCell ref="A5:A7"/>
    <mergeCell ref="F5:I5"/>
    <mergeCell ref="F6:F7"/>
    <mergeCell ref="G6:I6"/>
    <mergeCell ref="B6:B7"/>
    <mergeCell ref="C6:E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  <headerFooter alignWithMargins="0">
    <oddHeader>&amp;L16. melléklet a 13/2015.(V.29.) önkormányzati rendelethez
16. melléklet az 1/2015.(I.30.) önkormányzati rendelethez</oddHeader>
  </headerFooter>
  <rowBreaks count="1" manualBreakCount="1">
    <brk id="43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view="pageBreakPreview" zoomScale="89" zoomScaleSheetLayoutView="89" workbookViewId="0" topLeftCell="A1">
      <selection activeCell="A70" sqref="A70"/>
    </sheetView>
  </sheetViews>
  <sheetFormatPr defaultColWidth="9.00390625" defaultRowHeight="12.75"/>
  <cols>
    <col min="1" max="1" width="11.25390625" style="464" customWidth="1"/>
    <col min="2" max="2" width="95.375" style="588" customWidth="1"/>
    <col min="3" max="3" width="0" style="464" hidden="1" customWidth="1"/>
    <col min="4" max="4" width="0" style="589" hidden="1" customWidth="1"/>
    <col min="5" max="5" width="0" style="590" hidden="1" customWidth="1"/>
    <col min="6" max="6" width="0" style="591" hidden="1" customWidth="1"/>
    <col min="7" max="7" width="16.375" style="464" customWidth="1"/>
    <col min="8" max="8" width="7.625" style="589" customWidth="1"/>
    <col min="9" max="9" width="18.875" style="590" customWidth="1"/>
    <col min="10" max="10" width="9.125" style="591" hidden="1" customWidth="1"/>
    <col min="11" max="12" width="13.00390625" style="464" customWidth="1"/>
    <col min="13" max="16384" width="9.125" style="464" customWidth="1"/>
  </cols>
  <sheetData>
    <row r="1" spans="1:256" ht="15.75">
      <c r="A1" s="1110" t="s">
        <v>619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 s="1110" t="s">
        <v>112</v>
      </c>
      <c r="B2" s="1110"/>
      <c r="C2" s="1110"/>
      <c r="D2" s="1110"/>
      <c r="E2" s="1110"/>
      <c r="F2" s="1110"/>
      <c r="G2" s="1110"/>
      <c r="H2" s="1110"/>
      <c r="I2" s="1110"/>
      <c r="J2" s="1110"/>
      <c r="K2" s="1110"/>
      <c r="L2" s="111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6.5" thickBot="1">
      <c r="A3"/>
      <c r="B3" s="226"/>
      <c r="C3" s="225"/>
      <c r="D3" s="465"/>
      <c r="E3" s="466"/>
      <c r="F3" s="467"/>
      <c r="G3" s="225"/>
      <c r="H3" s="465"/>
      <c r="I3" s="466"/>
      <c r="J3" s="46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6.5" customHeight="1" thickBot="1" thickTop="1">
      <c r="A4" s="1111" t="s">
        <v>465</v>
      </c>
      <c r="B4" s="1112" t="s">
        <v>466</v>
      </c>
      <c r="C4" s="1113" t="s">
        <v>76</v>
      </c>
      <c r="D4" s="1113"/>
      <c r="E4" s="1113"/>
      <c r="F4" s="1113"/>
      <c r="G4" s="1114" t="s">
        <v>77</v>
      </c>
      <c r="H4" s="1114"/>
      <c r="I4" s="1114"/>
      <c r="J4" s="1114"/>
      <c r="K4" s="1114"/>
      <c r="L4" s="1115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68.25" customHeight="1" thickBot="1" thickTop="1">
      <c r="A5" s="1111"/>
      <c r="B5" s="1112"/>
      <c r="C5" s="1116" t="s">
        <v>467</v>
      </c>
      <c r="D5" s="1116"/>
      <c r="E5" s="468" t="s">
        <v>468</v>
      </c>
      <c r="F5" s="469" t="s">
        <v>469</v>
      </c>
      <c r="G5" s="1117" t="s">
        <v>467</v>
      </c>
      <c r="H5" s="1117"/>
      <c r="I5" s="470" t="s">
        <v>468</v>
      </c>
      <c r="J5" s="471" t="s">
        <v>184</v>
      </c>
      <c r="K5" s="472" t="s">
        <v>185</v>
      </c>
      <c r="L5" s="473" t="s">
        <v>186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0.25" customHeight="1" thickTop="1">
      <c r="A6" s="474" t="s">
        <v>470</v>
      </c>
      <c r="B6" s="475" t="s">
        <v>471</v>
      </c>
      <c r="C6" s="476"/>
      <c r="D6" s="477"/>
      <c r="E6" s="478"/>
      <c r="F6" s="476"/>
      <c r="G6" s="476"/>
      <c r="H6" s="477"/>
      <c r="I6" s="478"/>
      <c r="J6" s="479"/>
      <c r="K6" s="480"/>
      <c r="L6" s="48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6.5" customHeight="1">
      <c r="A7" s="482" t="s">
        <v>472</v>
      </c>
      <c r="B7" s="483" t="s">
        <v>473</v>
      </c>
      <c r="C7" s="484">
        <v>58.77</v>
      </c>
      <c r="D7" s="485" t="s">
        <v>474</v>
      </c>
      <c r="E7" s="486">
        <v>4580000</v>
      </c>
      <c r="F7" s="487">
        <f>C7*E7</f>
        <v>269166600</v>
      </c>
      <c r="G7" s="484">
        <v>58.59</v>
      </c>
      <c r="H7" s="485" t="s">
        <v>474</v>
      </c>
      <c r="I7" s="486">
        <v>4580000</v>
      </c>
      <c r="J7" s="487">
        <f>G7*I7</f>
        <v>268342200.00000003</v>
      </c>
      <c r="K7" s="488">
        <v>268342</v>
      </c>
      <c r="L7" s="489">
        <v>268342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7.25" customHeight="1">
      <c r="A8" s="490" t="s">
        <v>475</v>
      </c>
      <c r="B8" s="491" t="s">
        <v>476</v>
      </c>
      <c r="C8" s="492"/>
      <c r="D8" s="493"/>
      <c r="E8" s="494"/>
      <c r="F8" s="495"/>
      <c r="G8" s="492"/>
      <c r="H8" s="493"/>
      <c r="I8" s="496"/>
      <c r="J8" s="497"/>
      <c r="K8" s="495"/>
      <c r="L8" s="49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7.25" customHeight="1">
      <c r="A9" s="499" t="s">
        <v>477</v>
      </c>
      <c r="B9" s="500" t="s">
        <v>478</v>
      </c>
      <c r="C9" s="501">
        <v>1698.6</v>
      </c>
      <c r="D9" s="493" t="s">
        <v>479</v>
      </c>
      <c r="E9" s="494">
        <v>22300</v>
      </c>
      <c r="F9" s="502">
        <f>C9*E9</f>
        <v>37878780</v>
      </c>
      <c r="G9" s="501">
        <v>1697.7</v>
      </c>
      <c r="H9" s="493" t="s">
        <v>479</v>
      </c>
      <c r="I9" s="496">
        <v>22300</v>
      </c>
      <c r="J9" s="503">
        <v>37859535</v>
      </c>
      <c r="K9" s="502">
        <v>37859</v>
      </c>
      <c r="L9" s="504">
        <v>37859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12" s="227" customFormat="1" ht="17.25" customHeight="1">
      <c r="A10" s="499" t="s">
        <v>480</v>
      </c>
      <c r="B10" s="505" t="s">
        <v>481</v>
      </c>
      <c r="C10" s="506"/>
      <c r="D10" s="507" t="s">
        <v>482</v>
      </c>
      <c r="E10" s="508"/>
      <c r="F10" s="502">
        <v>76483200</v>
      </c>
      <c r="G10" s="506">
        <v>206.4</v>
      </c>
      <c r="H10" s="507" t="s">
        <v>78</v>
      </c>
      <c r="I10" s="509">
        <v>400000</v>
      </c>
      <c r="J10" s="503">
        <v>82560000</v>
      </c>
      <c r="K10" s="502">
        <v>82560</v>
      </c>
      <c r="L10" s="504">
        <v>82560</v>
      </c>
    </row>
    <row r="11" spans="1:12" s="513" customFormat="1" ht="17.25" customHeight="1">
      <c r="A11" s="499" t="s">
        <v>483</v>
      </c>
      <c r="B11" s="500" t="s">
        <v>484</v>
      </c>
      <c r="C11" s="510"/>
      <c r="D11" s="507" t="s">
        <v>482</v>
      </c>
      <c r="E11" s="511"/>
      <c r="F11" s="502">
        <v>13458016</v>
      </c>
      <c r="G11" s="512">
        <v>129404</v>
      </c>
      <c r="H11" s="507" t="s">
        <v>79</v>
      </c>
      <c r="I11" s="496" t="s">
        <v>80</v>
      </c>
      <c r="J11" s="503">
        <v>13458016</v>
      </c>
      <c r="K11" s="502">
        <v>13458</v>
      </c>
      <c r="L11" s="504">
        <v>13458</v>
      </c>
    </row>
    <row r="12" spans="1:256" ht="17.25" customHeight="1">
      <c r="A12" s="499" t="s">
        <v>485</v>
      </c>
      <c r="B12" s="500" t="s">
        <v>486</v>
      </c>
      <c r="C12" s="510"/>
      <c r="D12" s="507" t="s">
        <v>482</v>
      </c>
      <c r="E12" s="494"/>
      <c r="F12" s="502">
        <v>30149000</v>
      </c>
      <c r="G12" s="514">
        <v>102.31</v>
      </c>
      <c r="H12" s="507" t="s">
        <v>78</v>
      </c>
      <c r="I12" s="496" t="s">
        <v>81</v>
      </c>
      <c r="J12" s="503">
        <v>30181450</v>
      </c>
      <c r="K12" s="502">
        <v>30181</v>
      </c>
      <c r="L12" s="504">
        <v>30181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25" customHeight="1">
      <c r="A13" s="515" t="s">
        <v>475</v>
      </c>
      <c r="B13" s="516" t="s">
        <v>487</v>
      </c>
      <c r="C13" s="512"/>
      <c r="D13" s="507"/>
      <c r="E13" s="517"/>
      <c r="F13" s="488">
        <f>SUM(F9:F12)</f>
        <v>157968996</v>
      </c>
      <c r="G13" s="512"/>
      <c r="H13" s="507"/>
      <c r="I13" s="518"/>
      <c r="J13" s="519">
        <f>SUM(J9:J12)</f>
        <v>164059001</v>
      </c>
      <c r="K13" s="488">
        <f>SUM(K9:K12)</f>
        <v>164058</v>
      </c>
      <c r="L13" s="520">
        <f>SUM(L9:L12)</f>
        <v>164058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7.25" customHeight="1">
      <c r="A14" s="515" t="s">
        <v>488</v>
      </c>
      <c r="B14" s="516" t="s">
        <v>82</v>
      </c>
      <c r="C14" s="494">
        <v>23733</v>
      </c>
      <c r="D14" s="493" t="s">
        <v>474</v>
      </c>
      <c r="E14" s="494">
        <v>2700</v>
      </c>
      <c r="F14" s="488">
        <f>C14*E14</f>
        <v>64079100</v>
      </c>
      <c r="G14" s="494">
        <v>23630</v>
      </c>
      <c r="H14" s="493" t="s">
        <v>474</v>
      </c>
      <c r="I14" s="496">
        <v>2700</v>
      </c>
      <c r="J14" s="519">
        <f>G14*I14</f>
        <v>63801000</v>
      </c>
      <c r="K14" s="488">
        <v>63801</v>
      </c>
      <c r="L14" s="489">
        <v>63801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 customHeight="1">
      <c r="A15" s="515" t="s">
        <v>83</v>
      </c>
      <c r="B15" s="516" t="s">
        <v>84</v>
      </c>
      <c r="C15" s="494"/>
      <c r="D15" s="493"/>
      <c r="E15" s="494"/>
      <c r="F15" s="488"/>
      <c r="G15" s="494">
        <v>703</v>
      </c>
      <c r="H15" s="493" t="s">
        <v>474</v>
      </c>
      <c r="I15" s="521" t="s">
        <v>85</v>
      </c>
      <c r="J15" s="519">
        <v>1792650</v>
      </c>
      <c r="K15" s="488">
        <v>1793</v>
      </c>
      <c r="L15" s="489">
        <v>1793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 customHeight="1">
      <c r="A16" s="515" t="s">
        <v>86</v>
      </c>
      <c r="B16" s="516" t="s">
        <v>433</v>
      </c>
      <c r="C16" s="494"/>
      <c r="D16" s="493"/>
      <c r="E16" s="494"/>
      <c r="F16" s="488"/>
      <c r="G16" s="494">
        <v>27053549</v>
      </c>
      <c r="H16" s="493" t="s">
        <v>434</v>
      </c>
      <c r="I16" s="521" t="s">
        <v>87</v>
      </c>
      <c r="J16" s="519">
        <v>41933700</v>
      </c>
      <c r="K16" s="488">
        <v>41934</v>
      </c>
      <c r="L16" s="489">
        <v>41934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 customHeight="1">
      <c r="A17" s="522" t="s">
        <v>489</v>
      </c>
      <c r="B17" s="523" t="s">
        <v>490</v>
      </c>
      <c r="C17" s="524"/>
      <c r="D17" s="525"/>
      <c r="E17" s="526"/>
      <c r="F17" s="527">
        <f>F7+F13+F14</f>
        <v>491214696</v>
      </c>
      <c r="G17" s="524"/>
      <c r="H17" s="525"/>
      <c r="I17" s="528"/>
      <c r="J17" s="529">
        <f>J7+J13+J14+J15+J16</f>
        <v>539928551</v>
      </c>
      <c r="K17" s="527">
        <f>K7+K13+K14+K15+K16</f>
        <v>539928</v>
      </c>
      <c r="L17" s="530">
        <f>L7+L13+L14+L15+L16</f>
        <v>539928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 customHeight="1">
      <c r="A18" s="522" t="s">
        <v>491</v>
      </c>
      <c r="B18" s="523" t="s">
        <v>492</v>
      </c>
      <c r="C18" s="524">
        <v>317</v>
      </c>
      <c r="D18" s="525" t="s">
        <v>493</v>
      </c>
      <c r="E18" s="526" t="s">
        <v>494</v>
      </c>
      <c r="F18" s="527">
        <f>C18*100</f>
        <v>31700</v>
      </c>
      <c r="G18" s="524">
        <v>317</v>
      </c>
      <c r="H18" s="525" t="s">
        <v>493</v>
      </c>
      <c r="I18" s="528" t="s">
        <v>494</v>
      </c>
      <c r="J18" s="529">
        <v>31700</v>
      </c>
      <c r="K18" s="527">
        <v>32</v>
      </c>
      <c r="L18" s="531">
        <v>32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customHeight="1">
      <c r="A19" s="522" t="s">
        <v>470</v>
      </c>
      <c r="B19" s="523"/>
      <c r="C19" s="524"/>
      <c r="D19" s="525"/>
      <c r="E19" s="526"/>
      <c r="F19" s="527">
        <f>SUM(F17:F18)</f>
        <v>491246396</v>
      </c>
      <c r="G19" s="524"/>
      <c r="H19" s="525"/>
      <c r="I19" s="528"/>
      <c r="J19" s="532">
        <f>SUM(J17:J18)</f>
        <v>539960251</v>
      </c>
      <c r="K19" s="533">
        <f>SUM(K17:K18)</f>
        <v>539960</v>
      </c>
      <c r="L19" s="534">
        <f>SUM(L17:L18)</f>
        <v>539960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>
      <c r="A20" s="515" t="s">
        <v>495</v>
      </c>
      <c r="B20" s="535" t="s">
        <v>496</v>
      </c>
      <c r="C20" s="536"/>
      <c r="D20" s="493"/>
      <c r="E20" s="494"/>
      <c r="F20" s="488"/>
      <c r="G20" s="536"/>
      <c r="H20" s="493"/>
      <c r="I20" s="496"/>
      <c r="J20" s="537"/>
      <c r="K20" s="519"/>
      <c r="L20" s="489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7.25" customHeight="1">
      <c r="A21" s="515"/>
      <c r="B21" s="535" t="s">
        <v>497</v>
      </c>
      <c r="C21" s="538">
        <v>54.1</v>
      </c>
      <c r="D21" s="493" t="s">
        <v>474</v>
      </c>
      <c r="E21" s="494">
        <v>4012000</v>
      </c>
      <c r="F21" s="495">
        <f>C21*E21*8/12</f>
        <v>144699466.66666666</v>
      </c>
      <c r="G21" s="538">
        <v>52.4</v>
      </c>
      <c r="H21" s="493" t="s">
        <v>474</v>
      </c>
      <c r="I21" s="496">
        <v>4152000</v>
      </c>
      <c r="J21" s="539">
        <f>G21*I21/12*8</f>
        <v>145043200</v>
      </c>
      <c r="K21" s="497">
        <v>145043</v>
      </c>
      <c r="L21" s="498">
        <v>145043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7.25" customHeight="1">
      <c r="A22" s="515"/>
      <c r="B22" s="535" t="s">
        <v>498</v>
      </c>
      <c r="C22" s="538">
        <v>53.5</v>
      </c>
      <c r="D22" s="493" t="s">
        <v>474</v>
      </c>
      <c r="E22" s="494">
        <v>4012000</v>
      </c>
      <c r="F22" s="495">
        <f>C22*E22*4/12</f>
        <v>71547333.33333333</v>
      </c>
      <c r="G22" s="538">
        <v>51.6</v>
      </c>
      <c r="H22" s="493" t="s">
        <v>474</v>
      </c>
      <c r="I22" s="496">
        <v>4152000</v>
      </c>
      <c r="J22" s="539">
        <f>G22*I22/12*4</f>
        <v>71414400</v>
      </c>
      <c r="K22" s="497">
        <v>71415</v>
      </c>
      <c r="L22" s="498">
        <v>71415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7.25" customHeight="1">
      <c r="A23" s="515"/>
      <c r="B23" s="535" t="s">
        <v>88</v>
      </c>
      <c r="C23" s="538">
        <v>53.5</v>
      </c>
      <c r="D23" s="493" t="s">
        <v>474</v>
      </c>
      <c r="E23" s="494">
        <v>34400</v>
      </c>
      <c r="F23" s="495">
        <f>C23*E23</f>
        <v>1840400</v>
      </c>
      <c r="G23" s="538">
        <v>51.6</v>
      </c>
      <c r="H23" s="493" t="s">
        <v>474</v>
      </c>
      <c r="I23" s="496">
        <v>35000</v>
      </c>
      <c r="J23" s="539">
        <f>G23*I23</f>
        <v>1806000</v>
      </c>
      <c r="K23" s="497">
        <v>1806</v>
      </c>
      <c r="L23" s="498">
        <v>1806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7.25" customHeight="1">
      <c r="A24" s="515"/>
      <c r="B24" s="535" t="s">
        <v>499</v>
      </c>
      <c r="C24" s="538">
        <v>33</v>
      </c>
      <c r="D24" s="493" t="s">
        <v>474</v>
      </c>
      <c r="E24" s="494">
        <v>1800000</v>
      </c>
      <c r="F24" s="495">
        <f>C24*E24*8/12</f>
        <v>39600000</v>
      </c>
      <c r="G24" s="538">
        <v>34</v>
      </c>
      <c r="H24" s="493" t="s">
        <v>474</v>
      </c>
      <c r="I24" s="496">
        <v>1800000</v>
      </c>
      <c r="J24" s="539">
        <f>G24*I24/12*8</f>
        <v>40800000</v>
      </c>
      <c r="K24" s="497">
        <v>40800</v>
      </c>
      <c r="L24" s="498">
        <v>40800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7.25" customHeight="1">
      <c r="A25" s="515"/>
      <c r="B25" s="535" t="s">
        <v>500</v>
      </c>
      <c r="C25" s="538">
        <v>33</v>
      </c>
      <c r="D25" s="493" t="s">
        <v>474</v>
      </c>
      <c r="E25" s="494">
        <v>1800000</v>
      </c>
      <c r="F25" s="495">
        <f>C25*E25*4/12</f>
        <v>19800000</v>
      </c>
      <c r="G25" s="538">
        <v>34</v>
      </c>
      <c r="H25" s="493" t="s">
        <v>474</v>
      </c>
      <c r="I25" s="496">
        <v>1800000</v>
      </c>
      <c r="J25" s="539">
        <f>G25*I25/12*4</f>
        <v>20400000</v>
      </c>
      <c r="K25" s="497">
        <v>20400</v>
      </c>
      <c r="L25" s="498">
        <v>20400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8.5" customHeight="1">
      <c r="A26" s="522" t="s">
        <v>495</v>
      </c>
      <c r="B26" s="540" t="s">
        <v>501</v>
      </c>
      <c r="C26" s="536"/>
      <c r="D26" s="493"/>
      <c r="E26" s="494"/>
      <c r="F26" s="527">
        <f>SUM(F21:F25)</f>
        <v>277487200</v>
      </c>
      <c r="G26" s="536"/>
      <c r="H26" s="493"/>
      <c r="I26" s="496"/>
      <c r="J26" s="532">
        <f>SUM(J21:J25)</f>
        <v>279463600</v>
      </c>
      <c r="K26" s="533">
        <f>SUM(K21:K25)</f>
        <v>279464</v>
      </c>
      <c r="L26" s="534">
        <f>SUM(L21:L25)</f>
        <v>279464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7.25" customHeight="1">
      <c r="A27" s="515" t="s">
        <v>502</v>
      </c>
      <c r="B27" s="491" t="s">
        <v>503</v>
      </c>
      <c r="C27" s="514"/>
      <c r="D27" s="493"/>
      <c r="E27" s="494"/>
      <c r="F27" s="488"/>
      <c r="G27" s="514"/>
      <c r="H27" s="493"/>
      <c r="I27" s="496"/>
      <c r="J27" s="537"/>
      <c r="K27" s="519"/>
      <c r="L27" s="489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7.25" customHeight="1">
      <c r="A28" s="515"/>
      <c r="B28" s="491" t="s">
        <v>504</v>
      </c>
      <c r="C28" s="514">
        <v>6</v>
      </c>
      <c r="D28" s="493" t="s">
        <v>474</v>
      </c>
      <c r="E28" s="494">
        <v>56000</v>
      </c>
      <c r="F28" s="495">
        <f>C28*E28*8/12</f>
        <v>224000</v>
      </c>
      <c r="G28" s="514">
        <v>4</v>
      </c>
      <c r="H28" s="493" t="s">
        <v>474</v>
      </c>
      <c r="I28" s="496">
        <v>70000</v>
      </c>
      <c r="J28" s="539">
        <f>G28*I28/12*8</f>
        <v>186666.66666666666</v>
      </c>
      <c r="K28" s="497">
        <v>187</v>
      </c>
      <c r="L28" s="498">
        <v>187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7.25" customHeight="1">
      <c r="A29" s="515"/>
      <c r="B29" s="491" t="s">
        <v>505</v>
      </c>
      <c r="C29" s="514">
        <v>586</v>
      </c>
      <c r="D29" s="493"/>
      <c r="E29" s="494">
        <v>56000</v>
      </c>
      <c r="F29" s="495">
        <f>C29*E29*8/12</f>
        <v>21877333.333333332</v>
      </c>
      <c r="G29" s="514">
        <v>575</v>
      </c>
      <c r="H29" s="493" t="s">
        <v>474</v>
      </c>
      <c r="I29" s="496">
        <v>70000</v>
      </c>
      <c r="J29" s="539">
        <f>G29*I29/12*8</f>
        <v>26833333.333333332</v>
      </c>
      <c r="K29" s="497">
        <v>26833</v>
      </c>
      <c r="L29" s="498">
        <v>26833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7.25" customHeight="1">
      <c r="A30" s="515"/>
      <c r="B30" s="491" t="s">
        <v>506</v>
      </c>
      <c r="C30" s="514">
        <v>589</v>
      </c>
      <c r="D30" s="493" t="s">
        <v>474</v>
      </c>
      <c r="E30" s="494">
        <v>56000</v>
      </c>
      <c r="F30" s="495">
        <f>C30*E30*4/12</f>
        <v>10994666.666666666</v>
      </c>
      <c r="G30" s="514">
        <v>0</v>
      </c>
      <c r="H30" s="493" t="s">
        <v>474</v>
      </c>
      <c r="I30" s="496">
        <v>70000</v>
      </c>
      <c r="J30" s="539">
        <f>G30*I30/12*4</f>
        <v>0</v>
      </c>
      <c r="K30" s="497">
        <v>0</v>
      </c>
      <c r="L30" s="498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7.25" customHeight="1">
      <c r="A31" s="515"/>
      <c r="B31" s="491" t="s">
        <v>89</v>
      </c>
      <c r="C31" s="514"/>
      <c r="D31" s="493"/>
      <c r="E31" s="494"/>
      <c r="F31" s="495"/>
      <c r="G31" s="514">
        <v>568</v>
      </c>
      <c r="H31" s="493" t="s">
        <v>474</v>
      </c>
      <c r="I31" s="496">
        <v>70000</v>
      </c>
      <c r="J31" s="539">
        <f>G31*I31/12*4</f>
        <v>13253333.333333334</v>
      </c>
      <c r="K31" s="497">
        <v>13253</v>
      </c>
      <c r="L31" s="498">
        <v>13253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.75">
      <c r="A32" s="522" t="s">
        <v>502</v>
      </c>
      <c r="B32" s="541" t="s">
        <v>507</v>
      </c>
      <c r="C32" s="514"/>
      <c r="D32" s="493"/>
      <c r="E32" s="494"/>
      <c r="F32" s="527">
        <f>SUM(F28:F30)</f>
        <v>33096000</v>
      </c>
      <c r="G32" s="514"/>
      <c r="H32" s="493"/>
      <c r="I32" s="496"/>
      <c r="J32" s="532">
        <f>SUM(J28:J31)</f>
        <v>40273333.333333336</v>
      </c>
      <c r="K32" s="533">
        <f>SUM(K28:K31)</f>
        <v>40273</v>
      </c>
      <c r="L32" s="534">
        <f>SUM(L28:L31)</f>
        <v>40273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 customHeight="1">
      <c r="A33" s="515" t="s">
        <v>90</v>
      </c>
      <c r="B33" s="535" t="s">
        <v>91</v>
      </c>
      <c r="C33" s="514"/>
      <c r="D33" s="493"/>
      <c r="E33" s="494"/>
      <c r="F33" s="527"/>
      <c r="G33" s="514"/>
      <c r="H33" s="493"/>
      <c r="I33" s="496"/>
      <c r="J33" s="532"/>
      <c r="K33" s="529"/>
      <c r="L33" s="531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" customHeight="1">
      <c r="A34" s="515"/>
      <c r="B34" s="535" t="s">
        <v>92</v>
      </c>
      <c r="C34" s="514"/>
      <c r="D34" s="493"/>
      <c r="E34" s="494"/>
      <c r="F34" s="527"/>
      <c r="G34" s="514">
        <v>11</v>
      </c>
      <c r="H34" s="493" t="s">
        <v>474</v>
      </c>
      <c r="I34" s="542" t="s">
        <v>93</v>
      </c>
      <c r="J34" s="532">
        <f>G34*352000</f>
        <v>3872000</v>
      </c>
      <c r="K34" s="529">
        <v>3872</v>
      </c>
      <c r="L34" s="531">
        <v>3872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" customHeight="1">
      <c r="A35" s="522"/>
      <c r="B35" s="535" t="s">
        <v>94</v>
      </c>
      <c r="C35" s="514"/>
      <c r="D35" s="493"/>
      <c r="E35" s="494"/>
      <c r="F35" s="527"/>
      <c r="G35" s="514">
        <v>0</v>
      </c>
      <c r="H35" s="493" t="s">
        <v>95</v>
      </c>
      <c r="I35" s="542" t="s">
        <v>96</v>
      </c>
      <c r="J35" s="539">
        <v>0</v>
      </c>
      <c r="K35" s="497"/>
      <c r="L35" s="498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" customHeight="1">
      <c r="A36" s="522"/>
      <c r="B36" s="535" t="s">
        <v>97</v>
      </c>
      <c r="C36" s="514"/>
      <c r="D36" s="493"/>
      <c r="E36" s="494"/>
      <c r="F36" s="527"/>
      <c r="G36" s="514">
        <v>0</v>
      </c>
      <c r="H36" s="493" t="s">
        <v>95</v>
      </c>
      <c r="I36" s="542" t="s">
        <v>98</v>
      </c>
      <c r="J36" s="539">
        <v>0</v>
      </c>
      <c r="K36" s="497"/>
      <c r="L36" s="498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" customHeight="1">
      <c r="A37" s="522"/>
      <c r="B37" s="535" t="s">
        <v>99</v>
      </c>
      <c r="C37" s="514"/>
      <c r="D37" s="493"/>
      <c r="E37" s="494"/>
      <c r="F37" s="527"/>
      <c r="G37" s="514">
        <v>0</v>
      </c>
      <c r="H37" s="493" t="s">
        <v>95</v>
      </c>
      <c r="I37" s="542" t="s">
        <v>100</v>
      </c>
      <c r="J37" s="539">
        <v>0</v>
      </c>
      <c r="K37" s="497"/>
      <c r="L37" s="498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" customHeight="1">
      <c r="A38" s="522" t="s">
        <v>508</v>
      </c>
      <c r="B38" s="540" t="s">
        <v>509</v>
      </c>
      <c r="C38" s="514"/>
      <c r="D38" s="493"/>
      <c r="E38" s="494"/>
      <c r="F38" s="527">
        <f>F26+F32</f>
        <v>310583200</v>
      </c>
      <c r="G38" s="514"/>
      <c r="H38" s="493"/>
      <c r="I38" s="496"/>
      <c r="J38" s="532">
        <f>J26+J32+J34</f>
        <v>323608933.3333333</v>
      </c>
      <c r="K38" s="533">
        <f>K26+K32+K34</f>
        <v>323609</v>
      </c>
      <c r="L38" s="534">
        <f>L26+L32+L34</f>
        <v>323609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" customHeight="1">
      <c r="A39" s="522" t="s">
        <v>510</v>
      </c>
      <c r="B39" s="540" t="s">
        <v>101</v>
      </c>
      <c r="C39" s="514"/>
      <c r="D39" s="493"/>
      <c r="E39" s="494"/>
      <c r="F39" s="530">
        <v>92850000</v>
      </c>
      <c r="G39" s="514"/>
      <c r="H39" s="493"/>
      <c r="I39" s="496"/>
      <c r="J39" s="532">
        <v>12701000</v>
      </c>
      <c r="K39" s="529">
        <v>12701</v>
      </c>
      <c r="L39" s="531">
        <f>12701+6267</f>
        <v>18968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.75">
      <c r="A40" s="490" t="s">
        <v>511</v>
      </c>
      <c r="B40" s="491" t="s">
        <v>512</v>
      </c>
      <c r="C40" s="514"/>
      <c r="D40" s="493"/>
      <c r="E40" s="494"/>
      <c r="F40" s="495"/>
      <c r="G40" s="514"/>
      <c r="H40" s="493"/>
      <c r="I40" s="496"/>
      <c r="J40" s="539"/>
      <c r="K40" s="497"/>
      <c r="L40" s="498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 customHeight="1">
      <c r="A41" s="490" t="s">
        <v>513</v>
      </c>
      <c r="B41" s="491" t="s">
        <v>535</v>
      </c>
      <c r="C41" s="543">
        <v>7.831</v>
      </c>
      <c r="D41" s="493" t="s">
        <v>474</v>
      </c>
      <c r="E41" s="494">
        <v>3950000</v>
      </c>
      <c r="F41" s="495">
        <f>C41*3950000</f>
        <v>30932450</v>
      </c>
      <c r="G41" s="544">
        <v>7.8076</v>
      </c>
      <c r="H41" s="493" t="s">
        <v>102</v>
      </c>
      <c r="I41" s="496">
        <v>3950000</v>
      </c>
      <c r="J41" s="539">
        <f>G41*I41</f>
        <v>30840020</v>
      </c>
      <c r="K41" s="497">
        <v>30840</v>
      </c>
      <c r="L41" s="498">
        <v>30840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 customHeight="1">
      <c r="A42" s="490" t="s">
        <v>103</v>
      </c>
      <c r="B42" s="541" t="s">
        <v>536</v>
      </c>
      <c r="C42" s="494">
        <v>39155</v>
      </c>
      <c r="D42" s="493" t="s">
        <v>474</v>
      </c>
      <c r="E42" s="494">
        <v>300</v>
      </c>
      <c r="F42" s="495">
        <f>C42*E42</f>
        <v>11746500</v>
      </c>
      <c r="G42" s="494">
        <v>39038</v>
      </c>
      <c r="H42" s="493" t="s">
        <v>474</v>
      </c>
      <c r="I42" s="496">
        <v>300</v>
      </c>
      <c r="J42" s="539">
        <f>G42*I42</f>
        <v>11711400</v>
      </c>
      <c r="K42" s="497">
        <v>11711</v>
      </c>
      <c r="L42" s="498">
        <v>11711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7.25" customHeight="1">
      <c r="A43" s="490" t="s">
        <v>103</v>
      </c>
      <c r="B43" s="541" t="s">
        <v>187</v>
      </c>
      <c r="C43" s="494">
        <v>6599</v>
      </c>
      <c r="D43" s="493" t="s">
        <v>474</v>
      </c>
      <c r="E43" s="494">
        <v>1200</v>
      </c>
      <c r="F43" s="495">
        <f>C43*E43</f>
        <v>7918800</v>
      </c>
      <c r="G43" s="494">
        <v>6564</v>
      </c>
      <c r="H43" s="493" t="s">
        <v>474</v>
      </c>
      <c r="I43" s="496">
        <v>1200</v>
      </c>
      <c r="J43" s="539">
        <f>G43*I43</f>
        <v>7876800</v>
      </c>
      <c r="K43" s="497">
        <v>7877</v>
      </c>
      <c r="L43" s="498">
        <v>7877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7.25" customHeight="1">
      <c r="A44" s="515" t="s">
        <v>537</v>
      </c>
      <c r="B44" s="491" t="s">
        <v>538</v>
      </c>
      <c r="C44" s="543"/>
      <c r="D44" s="493"/>
      <c r="E44" s="494"/>
      <c r="F44" s="488">
        <f>SUM(F41:F43)</f>
        <v>50597750</v>
      </c>
      <c r="G44" s="543"/>
      <c r="H44" s="493"/>
      <c r="I44" s="496"/>
      <c r="J44" s="537">
        <f>SUM(J41:J43)</f>
        <v>50428220</v>
      </c>
      <c r="K44" s="545">
        <f>SUM(K41:K43)</f>
        <v>50428</v>
      </c>
      <c r="L44" s="546">
        <f>SUM(L41:L43)</f>
        <v>50428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7.25" customHeight="1">
      <c r="A45" s="515" t="s">
        <v>539</v>
      </c>
      <c r="B45" s="491" t="s">
        <v>104</v>
      </c>
      <c r="C45" s="514">
        <v>80</v>
      </c>
      <c r="D45" s="493" t="s">
        <v>474</v>
      </c>
      <c r="E45" s="494">
        <v>60896</v>
      </c>
      <c r="F45" s="488">
        <f>C45*E45</f>
        <v>4871680</v>
      </c>
      <c r="G45" s="514">
        <v>63</v>
      </c>
      <c r="H45" s="493" t="s">
        <v>474</v>
      </c>
      <c r="I45" s="496">
        <v>55360</v>
      </c>
      <c r="J45" s="537">
        <f>G45*I45*1.1</f>
        <v>3836448.0000000005</v>
      </c>
      <c r="K45" s="519">
        <v>3836</v>
      </c>
      <c r="L45" s="489">
        <v>3836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9.25" customHeight="1">
      <c r="A46" s="515" t="s">
        <v>540</v>
      </c>
      <c r="B46" s="535" t="s">
        <v>541</v>
      </c>
      <c r="C46" s="514">
        <v>22</v>
      </c>
      <c r="D46" s="493" t="s">
        <v>474</v>
      </c>
      <c r="E46" s="494">
        <v>145000</v>
      </c>
      <c r="F46" s="488">
        <f>C46*(E46*1.3)</f>
        <v>4147000</v>
      </c>
      <c r="G46" s="514">
        <v>20</v>
      </c>
      <c r="H46" s="493" t="s">
        <v>474</v>
      </c>
      <c r="I46" s="496">
        <f>145000</f>
        <v>145000</v>
      </c>
      <c r="J46" s="537">
        <f>G46*I46*1.3</f>
        <v>3770000</v>
      </c>
      <c r="K46" s="519">
        <v>3770</v>
      </c>
      <c r="L46" s="489">
        <v>3770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.75">
      <c r="A47" s="515" t="s">
        <v>542</v>
      </c>
      <c r="B47" s="535" t="s">
        <v>543</v>
      </c>
      <c r="C47" s="514">
        <v>65</v>
      </c>
      <c r="D47" s="493" t="s">
        <v>474</v>
      </c>
      <c r="E47" s="494">
        <v>109000</v>
      </c>
      <c r="F47" s="488">
        <f>C47*(E47*1.5)</f>
        <v>10627500</v>
      </c>
      <c r="G47" s="514">
        <v>65</v>
      </c>
      <c r="H47" s="493" t="s">
        <v>474</v>
      </c>
      <c r="I47" s="496">
        <v>109000</v>
      </c>
      <c r="J47" s="537">
        <f>G47*I47*1.5</f>
        <v>10627500</v>
      </c>
      <c r="K47" s="519">
        <v>10628</v>
      </c>
      <c r="L47" s="489">
        <v>10628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31.5">
      <c r="A48" s="515" t="s">
        <v>544</v>
      </c>
      <c r="B48" s="535" t="s">
        <v>545</v>
      </c>
      <c r="C48" s="514">
        <v>25</v>
      </c>
      <c r="D48" s="493" t="s">
        <v>474</v>
      </c>
      <c r="E48" s="494">
        <v>500000</v>
      </c>
      <c r="F48" s="488">
        <f>C48*(E48*1.1)</f>
        <v>13750000</v>
      </c>
      <c r="G48" s="514">
        <v>25</v>
      </c>
      <c r="H48" s="493" t="s">
        <v>474</v>
      </c>
      <c r="I48" s="496">
        <v>500000</v>
      </c>
      <c r="J48" s="537">
        <f>G48*I48*1.1</f>
        <v>13750000.000000002</v>
      </c>
      <c r="K48" s="519">
        <v>13750</v>
      </c>
      <c r="L48" s="489">
        <v>13750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.75">
      <c r="A49" s="515" t="s">
        <v>546</v>
      </c>
      <c r="B49" s="535" t="s">
        <v>547</v>
      </c>
      <c r="C49" s="514">
        <v>33</v>
      </c>
      <c r="D49" s="493" t="s">
        <v>474</v>
      </c>
      <c r="E49" s="494">
        <v>206100</v>
      </c>
      <c r="F49" s="488">
        <f>C49*(E49*1.2)</f>
        <v>8161560</v>
      </c>
      <c r="G49" s="514">
        <v>33</v>
      </c>
      <c r="H49" s="493" t="s">
        <v>474</v>
      </c>
      <c r="I49" s="496">
        <v>206100</v>
      </c>
      <c r="J49" s="537">
        <f>G49*I49*1.2</f>
        <v>8161560</v>
      </c>
      <c r="K49" s="519">
        <v>8162</v>
      </c>
      <c r="L49" s="489">
        <v>8162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.75">
      <c r="A50" s="522" t="s">
        <v>548</v>
      </c>
      <c r="B50" s="541" t="s">
        <v>549</v>
      </c>
      <c r="C50" s="547"/>
      <c r="D50" s="493"/>
      <c r="E50" s="494"/>
      <c r="F50" s="527"/>
      <c r="G50" s="547"/>
      <c r="H50" s="493"/>
      <c r="I50" s="496"/>
      <c r="J50" s="532"/>
      <c r="K50" s="529"/>
      <c r="L50" s="531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.75">
      <c r="A51" s="499" t="s">
        <v>550</v>
      </c>
      <c r="B51" s="535" t="s">
        <v>105</v>
      </c>
      <c r="C51" s="514">
        <v>61</v>
      </c>
      <c r="D51" s="493" t="s">
        <v>474</v>
      </c>
      <c r="E51" s="494">
        <v>494100</v>
      </c>
      <c r="F51" s="495">
        <f>C51*E51</f>
        <v>30140100</v>
      </c>
      <c r="G51" s="514">
        <v>65</v>
      </c>
      <c r="H51" s="493" t="s">
        <v>474</v>
      </c>
      <c r="I51" s="496">
        <v>494100</v>
      </c>
      <c r="J51" s="539">
        <f>G51*I51</f>
        <v>32116500</v>
      </c>
      <c r="K51" s="497">
        <v>32116</v>
      </c>
      <c r="L51" s="498">
        <v>32116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.75">
      <c r="A52" s="499" t="s">
        <v>550</v>
      </c>
      <c r="B52" s="535" t="s">
        <v>551</v>
      </c>
      <c r="C52" s="514">
        <v>8</v>
      </c>
      <c r="D52" s="493" t="s">
        <v>474</v>
      </c>
      <c r="E52" s="494">
        <v>518805</v>
      </c>
      <c r="F52" s="495">
        <f>C52*E52</f>
        <v>4150440</v>
      </c>
      <c r="G52" s="514">
        <v>0</v>
      </c>
      <c r="H52" s="493" t="s">
        <v>474</v>
      </c>
      <c r="I52" s="496">
        <v>494100</v>
      </c>
      <c r="J52" s="539">
        <v>0</v>
      </c>
      <c r="K52" s="497"/>
      <c r="L52" s="498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.75">
      <c r="A53" s="499" t="s">
        <v>550</v>
      </c>
      <c r="B53" s="535" t="s">
        <v>552</v>
      </c>
      <c r="C53" s="514">
        <v>6</v>
      </c>
      <c r="D53" s="493" t="s">
        <v>474</v>
      </c>
      <c r="E53" s="494">
        <v>543510</v>
      </c>
      <c r="F53" s="495">
        <f>C53*E53</f>
        <v>3261060</v>
      </c>
      <c r="G53" s="514">
        <v>0</v>
      </c>
      <c r="H53" s="493" t="s">
        <v>474</v>
      </c>
      <c r="I53" s="496">
        <v>494100</v>
      </c>
      <c r="J53" s="539">
        <v>0</v>
      </c>
      <c r="K53" s="497"/>
      <c r="L53" s="498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7.25" customHeight="1">
      <c r="A54" s="499" t="s">
        <v>550</v>
      </c>
      <c r="B54" s="491" t="s">
        <v>553</v>
      </c>
      <c r="C54" s="514">
        <v>4</v>
      </c>
      <c r="D54" s="493" t="s">
        <v>474</v>
      </c>
      <c r="E54" s="494">
        <v>741150</v>
      </c>
      <c r="F54" s="495">
        <f>C54*E54</f>
        <v>2964600</v>
      </c>
      <c r="G54" s="514">
        <v>4</v>
      </c>
      <c r="H54" s="493" t="s">
        <v>474</v>
      </c>
      <c r="I54" s="496">
        <v>494100</v>
      </c>
      <c r="J54" s="539">
        <f>G54*I54*1.5</f>
        <v>2964600</v>
      </c>
      <c r="K54" s="497">
        <v>2965</v>
      </c>
      <c r="L54" s="498">
        <v>2965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7.25" customHeight="1">
      <c r="A55" s="522" t="s">
        <v>548</v>
      </c>
      <c r="B55" s="541" t="s">
        <v>554</v>
      </c>
      <c r="C55" s="514"/>
      <c r="D55" s="493"/>
      <c r="E55" s="494"/>
      <c r="F55" s="527">
        <f>SUM(F51:F54)</f>
        <v>40516200</v>
      </c>
      <c r="G55" s="514"/>
      <c r="H55" s="493"/>
      <c r="I55" s="496"/>
      <c r="J55" s="532">
        <f>SUM(J51:J54)</f>
        <v>35081100</v>
      </c>
      <c r="K55" s="529">
        <f>SUM(K51:K54)</f>
        <v>35081</v>
      </c>
      <c r="L55" s="530">
        <f>SUM(L51:L54)</f>
        <v>35081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.75">
      <c r="A56" s="515" t="s">
        <v>555</v>
      </c>
      <c r="B56" s="535" t="s">
        <v>556</v>
      </c>
      <c r="C56" s="514">
        <v>32</v>
      </c>
      <c r="D56" s="493" t="s">
        <v>557</v>
      </c>
      <c r="E56" s="494">
        <v>468350</v>
      </c>
      <c r="F56" s="488">
        <f>C56*(E56*1.1)</f>
        <v>16485920.000000002</v>
      </c>
      <c r="G56" s="514">
        <v>32</v>
      </c>
      <c r="H56" s="493" t="s">
        <v>557</v>
      </c>
      <c r="I56" s="496">
        <v>468350</v>
      </c>
      <c r="J56" s="537">
        <f>G56*I56*1.1</f>
        <v>16485920.000000002</v>
      </c>
      <c r="K56" s="519">
        <v>16486</v>
      </c>
      <c r="L56" s="489">
        <v>16486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.75" customHeight="1">
      <c r="A57" s="522" t="s">
        <v>511</v>
      </c>
      <c r="B57" s="541" t="s">
        <v>558</v>
      </c>
      <c r="C57" s="514"/>
      <c r="D57" s="493"/>
      <c r="E57" s="494"/>
      <c r="F57" s="527">
        <f>F44+F45+F46+F47+F48+F49+F55+F56</f>
        <v>149157610</v>
      </c>
      <c r="G57" s="514"/>
      <c r="H57" s="493"/>
      <c r="I57" s="496"/>
      <c r="J57" s="532">
        <f>J44+J45+J46+J47+J48+J49+J55+J56</f>
        <v>142140748</v>
      </c>
      <c r="K57" s="533">
        <f>K44+K45+K46+K47+K48+K49+K55+K56</f>
        <v>142141</v>
      </c>
      <c r="L57" s="534">
        <f>L44+L45+L46+L47+L48+L49+L55+L56</f>
        <v>142141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" customHeight="1">
      <c r="A58" s="548" t="s">
        <v>559</v>
      </c>
      <c r="B58" s="549" t="s">
        <v>560</v>
      </c>
      <c r="C58" s="495">
        <v>42</v>
      </c>
      <c r="D58" s="493" t="s">
        <v>474</v>
      </c>
      <c r="E58" s="494">
        <v>2606040</v>
      </c>
      <c r="F58" s="527">
        <f>C58*E58</f>
        <v>109453680</v>
      </c>
      <c r="G58" s="495">
        <v>42</v>
      </c>
      <c r="H58" s="493" t="s">
        <v>474</v>
      </c>
      <c r="I58" s="496">
        <v>2606040</v>
      </c>
      <c r="J58" s="532">
        <f>G58*I58</f>
        <v>109453680</v>
      </c>
      <c r="K58" s="529">
        <v>109454</v>
      </c>
      <c r="L58" s="531">
        <v>109454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" customHeight="1">
      <c r="A59" s="548" t="s">
        <v>559</v>
      </c>
      <c r="B59" s="549" t="s">
        <v>561</v>
      </c>
      <c r="C59" s="495"/>
      <c r="D59" s="493"/>
      <c r="E59" s="501"/>
      <c r="F59" s="527">
        <v>47306000</v>
      </c>
      <c r="G59" s="550"/>
      <c r="H59" s="493"/>
      <c r="I59" s="551"/>
      <c r="J59" s="532">
        <v>50179000</v>
      </c>
      <c r="K59" s="529">
        <v>50179</v>
      </c>
      <c r="L59" s="531">
        <v>50179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8" customHeight="1">
      <c r="A60" s="522" t="s">
        <v>562</v>
      </c>
      <c r="B60" s="549" t="s">
        <v>563</v>
      </c>
      <c r="C60" s="495"/>
      <c r="D60" s="493"/>
      <c r="E60" s="501"/>
      <c r="F60" s="527">
        <f>SUM(F58:F59)</f>
        <v>156759680</v>
      </c>
      <c r="G60" s="495"/>
      <c r="H60" s="493"/>
      <c r="I60" s="551"/>
      <c r="J60" s="532">
        <f>SUM(J58:J59)</f>
        <v>159632680</v>
      </c>
      <c r="K60" s="529">
        <f>SUM(K58:K59)</f>
        <v>159633</v>
      </c>
      <c r="L60" s="530">
        <f>SUM(L58:L59)</f>
        <v>159633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6.5" customHeight="1">
      <c r="A61" s="515" t="s">
        <v>564</v>
      </c>
      <c r="B61" s="516" t="s">
        <v>565</v>
      </c>
      <c r="C61" s="514"/>
      <c r="D61" s="493"/>
      <c r="E61" s="494"/>
      <c r="F61" s="488"/>
      <c r="G61" s="514"/>
      <c r="H61" s="493"/>
      <c r="I61" s="496"/>
      <c r="J61" s="537"/>
      <c r="K61" s="519"/>
      <c r="L61" s="489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7.25" customHeight="1">
      <c r="A62" s="499" t="s">
        <v>566</v>
      </c>
      <c r="B62" s="535" t="s">
        <v>106</v>
      </c>
      <c r="C62" s="514">
        <v>43.22</v>
      </c>
      <c r="D62" s="493" t="s">
        <v>567</v>
      </c>
      <c r="E62" s="494">
        <v>1632000</v>
      </c>
      <c r="F62" s="495">
        <f>C62*E62</f>
        <v>70535040</v>
      </c>
      <c r="G62" s="514">
        <v>37.38</v>
      </c>
      <c r="H62" s="493" t="s">
        <v>567</v>
      </c>
      <c r="I62" s="496">
        <v>1632000</v>
      </c>
      <c r="J62" s="539">
        <f>G62*I62</f>
        <v>61004160.00000001</v>
      </c>
      <c r="K62" s="497">
        <v>61004</v>
      </c>
      <c r="L62" s="498">
        <v>61004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7.25" customHeight="1">
      <c r="A63" s="499" t="s">
        <v>568</v>
      </c>
      <c r="B63" s="491" t="s">
        <v>569</v>
      </c>
      <c r="C63" s="512" t="s">
        <v>107</v>
      </c>
      <c r="D63" s="493"/>
      <c r="E63" s="494"/>
      <c r="F63" s="495">
        <v>0</v>
      </c>
      <c r="G63" s="512"/>
      <c r="H63" s="493"/>
      <c r="I63" s="496"/>
      <c r="J63" s="539">
        <v>55253191</v>
      </c>
      <c r="K63" s="497">
        <v>55253</v>
      </c>
      <c r="L63" s="498">
        <v>55253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8.75" customHeight="1">
      <c r="A64" s="522" t="s">
        <v>564</v>
      </c>
      <c r="B64" s="541" t="s">
        <v>570</v>
      </c>
      <c r="C64" s="512"/>
      <c r="D64" s="493"/>
      <c r="E64" s="494"/>
      <c r="F64" s="527">
        <f>SUM(F62:F63)</f>
        <v>70535040</v>
      </c>
      <c r="G64" s="512"/>
      <c r="H64" s="493"/>
      <c r="I64" s="496"/>
      <c r="J64" s="532">
        <f>SUM(J62:J63)</f>
        <v>116257351</v>
      </c>
      <c r="K64" s="529">
        <f>SUM(K62:K63)</f>
        <v>116257</v>
      </c>
      <c r="L64" s="530">
        <f>SUM(L62:L63)</f>
        <v>116257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8.75" customHeight="1">
      <c r="A65" s="552" t="s">
        <v>188</v>
      </c>
      <c r="B65" s="553" t="s">
        <v>189</v>
      </c>
      <c r="C65" s="554"/>
      <c r="D65" s="485"/>
      <c r="E65" s="486"/>
      <c r="F65" s="555"/>
      <c r="G65" s="554"/>
      <c r="H65" s="485"/>
      <c r="I65" s="496" t="s">
        <v>190</v>
      </c>
      <c r="J65" s="556"/>
      <c r="K65" s="557">
        <v>0</v>
      </c>
      <c r="L65" s="531">
        <v>8941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 customHeight="1">
      <c r="A66" s="558" t="s">
        <v>571</v>
      </c>
      <c r="B66" s="559" t="s">
        <v>572</v>
      </c>
      <c r="C66" s="560"/>
      <c r="D66" s="485"/>
      <c r="E66" s="486"/>
      <c r="F66" s="555" t="e">
        <f>#N/A</f>
        <v>#N/A</v>
      </c>
      <c r="G66" s="560"/>
      <c r="H66" s="485"/>
      <c r="I66" s="496"/>
      <c r="J66" s="556">
        <f>J39+J57+J60+J64</f>
        <v>430731779</v>
      </c>
      <c r="K66" s="533">
        <f>K39+K57+K60+K64+K65</f>
        <v>430732</v>
      </c>
      <c r="L66" s="561">
        <f>L39+L57+L60+L64+L65</f>
        <v>445940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 customHeight="1">
      <c r="A67" s="522" t="s">
        <v>573</v>
      </c>
      <c r="B67" s="562" t="s">
        <v>574</v>
      </c>
      <c r="C67" s="514"/>
      <c r="D67" s="493"/>
      <c r="E67" s="494"/>
      <c r="F67" s="527"/>
      <c r="G67" s="514"/>
      <c r="H67" s="493"/>
      <c r="I67" s="496"/>
      <c r="J67" s="532"/>
      <c r="K67" s="533"/>
      <c r="L67" s="563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" customHeight="1">
      <c r="A68" s="515" t="s">
        <v>575</v>
      </c>
      <c r="B68" s="535" t="s">
        <v>576</v>
      </c>
      <c r="C68" s="514"/>
      <c r="D68" s="493"/>
      <c r="E68" s="494"/>
      <c r="F68" s="488">
        <v>88000000</v>
      </c>
      <c r="G68" s="514"/>
      <c r="H68" s="493"/>
      <c r="I68" s="496"/>
      <c r="J68" s="537">
        <v>97200000</v>
      </c>
      <c r="K68" s="545">
        <v>97200</v>
      </c>
      <c r="L68" s="564">
        <v>97200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" customHeight="1">
      <c r="A69" s="515" t="s">
        <v>577</v>
      </c>
      <c r="B69" s="491" t="s">
        <v>578</v>
      </c>
      <c r="C69" s="494">
        <v>23733</v>
      </c>
      <c r="D69" s="493" t="s">
        <v>474</v>
      </c>
      <c r="E69" s="494">
        <v>1140</v>
      </c>
      <c r="F69" s="488">
        <f>C69*E69</f>
        <v>27055620</v>
      </c>
      <c r="G69" s="494">
        <v>23630</v>
      </c>
      <c r="H69" s="493" t="s">
        <v>474</v>
      </c>
      <c r="I69" s="496">
        <v>1140</v>
      </c>
      <c r="J69" s="537">
        <f>G69*I69</f>
        <v>26938200</v>
      </c>
      <c r="K69" s="545">
        <v>26938</v>
      </c>
      <c r="L69" s="564">
        <v>26938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8.75" customHeight="1">
      <c r="A70" s="548" t="s">
        <v>579</v>
      </c>
      <c r="B70" s="541" t="s">
        <v>580</v>
      </c>
      <c r="C70" s="560"/>
      <c r="D70" s="485"/>
      <c r="E70" s="486"/>
      <c r="F70" s="565">
        <f>SUM(F68:F69)</f>
        <v>115055620</v>
      </c>
      <c r="G70" s="560"/>
      <c r="H70" s="485"/>
      <c r="I70" s="496"/>
      <c r="J70" s="532">
        <f>SUM(J68:J69)</f>
        <v>124138200</v>
      </c>
      <c r="K70" s="533">
        <f>SUM(K68:K69)</f>
        <v>124138</v>
      </c>
      <c r="L70" s="534">
        <f>SUM(L68:L69)</f>
        <v>124138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1.75" customHeight="1">
      <c r="A71" s="566" t="s">
        <v>581</v>
      </c>
      <c r="B71" s="491" t="s">
        <v>582</v>
      </c>
      <c r="C71" s="547"/>
      <c r="D71" s="567"/>
      <c r="E71" s="568"/>
      <c r="F71" s="565"/>
      <c r="G71" s="547"/>
      <c r="H71" s="567"/>
      <c r="I71" s="569"/>
      <c r="J71" s="570"/>
      <c r="K71" s="529"/>
      <c r="L71" s="53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0.25" customHeight="1">
      <c r="A72" s="499"/>
      <c r="B72" s="491" t="s">
        <v>191</v>
      </c>
      <c r="C72" s="512">
        <v>53815280559</v>
      </c>
      <c r="D72" s="507"/>
      <c r="E72" s="571" t="s">
        <v>583</v>
      </c>
      <c r="F72" s="502">
        <f>C72*E72</f>
        <v>269076402.795</v>
      </c>
      <c r="G72" s="512">
        <v>62880855440</v>
      </c>
      <c r="H72" s="507" t="s">
        <v>434</v>
      </c>
      <c r="I72" s="572" t="s">
        <v>108</v>
      </c>
      <c r="J72" s="573">
        <f>G72*I72</f>
        <v>345844704.91999996</v>
      </c>
      <c r="K72" s="503">
        <v>345845</v>
      </c>
      <c r="L72" s="504">
        <v>345845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31.5">
      <c r="A73" s="499"/>
      <c r="B73" s="574" t="s">
        <v>109</v>
      </c>
      <c r="C73" s="502">
        <f>F72</f>
        <v>269076402.795</v>
      </c>
      <c r="D73" s="507" t="s">
        <v>584</v>
      </c>
      <c r="E73" s="571" t="s">
        <v>585</v>
      </c>
      <c r="F73" s="502">
        <f>C73*E73</f>
        <v>255622582.65525</v>
      </c>
      <c r="G73" s="502">
        <f>J72</f>
        <v>345844704.91999996</v>
      </c>
      <c r="H73" s="575" t="s">
        <v>110</v>
      </c>
      <c r="I73" s="572" t="s">
        <v>111</v>
      </c>
      <c r="J73" s="573">
        <f>G73*I73-2</f>
        <v>311260232.428</v>
      </c>
      <c r="K73" s="503">
        <v>311260</v>
      </c>
      <c r="L73" s="504">
        <v>311260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31.5">
      <c r="A74" s="522" t="s">
        <v>586</v>
      </c>
      <c r="B74" s="535" t="s">
        <v>192</v>
      </c>
      <c r="C74" s="502"/>
      <c r="D74" s="507"/>
      <c r="E74" s="571"/>
      <c r="F74" s="527">
        <f>-F73</f>
        <v>-255622582.65525</v>
      </c>
      <c r="G74" s="502"/>
      <c r="H74" s="507"/>
      <c r="I74" s="572"/>
      <c r="J74" s="532">
        <v>-311260232</v>
      </c>
      <c r="K74" s="529">
        <v>-311260</v>
      </c>
      <c r="L74" s="531">
        <v>-311260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13" s="587" customFormat="1" ht="29.25" customHeight="1" thickBot="1">
      <c r="A75" s="576"/>
      <c r="B75" s="577" t="s">
        <v>587</v>
      </c>
      <c r="C75" s="578"/>
      <c r="D75" s="579"/>
      <c r="E75" s="580"/>
      <c r="F75" s="581" t="e">
        <f>F19+F38+F66+F70+F74</f>
        <v>#N/A</v>
      </c>
      <c r="G75" s="578"/>
      <c r="H75" s="579"/>
      <c r="I75" s="582"/>
      <c r="J75" s="583">
        <f>J19+J38+J66+J70+J74</f>
        <v>1107178931.3333333</v>
      </c>
      <c r="K75" s="584">
        <f>K19+K38+K66+K70+K74</f>
        <v>1107179</v>
      </c>
      <c r="L75" s="585">
        <f>L19+L38+L66+L70+L74</f>
        <v>1122387</v>
      </c>
      <c r="M75" s="586"/>
    </row>
    <row r="76" ht="16.5" customHeight="1" thickTop="1"/>
  </sheetData>
  <sheetProtection/>
  <mergeCells count="8">
    <mergeCell ref="A1:L1"/>
    <mergeCell ref="A2:L2"/>
    <mergeCell ref="A4:A5"/>
    <mergeCell ref="B4:B5"/>
    <mergeCell ref="C4:F4"/>
    <mergeCell ref="G4:L4"/>
    <mergeCell ref="C5:D5"/>
    <mergeCell ref="G5:H5"/>
  </mergeCells>
  <printOptions horizontalCentered="1"/>
  <pageMargins left="0.4330708661417323" right="0.3937007874015748" top="0.984251968503937" bottom="0.984251968503937" header="0.5118110236220472" footer="0.5118110236220472"/>
  <pageSetup fitToHeight="1" fitToWidth="1" horizontalDpi="600" verticalDpi="600" orientation="portrait" paperSize="9" scale="50" r:id="rId1"/>
  <headerFooter alignWithMargins="0">
    <oddHeader>&amp;L17. melléklet a 13/2015.(V.29.) önkormányzati rendelethez
17. melléklet az 1/2015.(I.30.)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view="pageBreakPreview" zoomScaleSheetLayoutView="100" workbookViewId="0" topLeftCell="A1">
      <selection activeCell="E1" sqref="E1"/>
    </sheetView>
  </sheetViews>
  <sheetFormatPr defaultColWidth="9.00390625" defaultRowHeight="12.75"/>
  <cols>
    <col min="1" max="1" width="68.125" style="183" customWidth="1"/>
    <col min="2" max="2" width="12.875" style="184" customWidth="1"/>
    <col min="3" max="3" width="13.00390625" style="173" customWidth="1"/>
    <col min="4" max="16384" width="9.125" style="173" customWidth="1"/>
  </cols>
  <sheetData>
    <row r="1" spans="1:2" ht="15">
      <c r="A1" s="212"/>
      <c r="B1" s="213"/>
    </row>
    <row r="2" spans="1:2" ht="15">
      <c r="A2" s="1118" t="s">
        <v>620</v>
      </c>
      <c r="B2" s="1118"/>
    </row>
    <row r="3" spans="1:2" ht="15.75" thickBot="1">
      <c r="A3" s="212"/>
      <c r="B3" s="213"/>
    </row>
    <row r="4" spans="1:3" ht="15">
      <c r="A4" s="174" t="s">
        <v>141</v>
      </c>
      <c r="B4" s="716" t="s">
        <v>142</v>
      </c>
      <c r="C4" s="721" t="s">
        <v>182</v>
      </c>
    </row>
    <row r="5" spans="1:3" s="176" customFormat="1" ht="14.25">
      <c r="A5" s="177" t="s">
        <v>423</v>
      </c>
      <c r="B5" s="714">
        <f>SUM(B7,B10,B14)</f>
        <v>193800</v>
      </c>
      <c r="C5" s="178">
        <f>SUM(C7,C10,C14)</f>
        <v>79045</v>
      </c>
    </row>
    <row r="6" spans="1:3" s="176" customFormat="1" ht="14.25">
      <c r="A6" s="175"/>
      <c r="B6" s="715"/>
      <c r="C6" s="717"/>
    </row>
    <row r="7" spans="1:3" s="179" customFormat="1" ht="14.25">
      <c r="A7" s="177" t="s">
        <v>167</v>
      </c>
      <c r="B7" s="714">
        <f>SUM(B8)</f>
        <v>15000</v>
      </c>
      <c r="C7" s="178">
        <f>SUM(C8)</f>
        <v>12274</v>
      </c>
    </row>
    <row r="8" spans="1:3" ht="15">
      <c r="A8" s="180" t="s">
        <v>167</v>
      </c>
      <c r="B8" s="289">
        <v>15000</v>
      </c>
      <c r="C8" s="719">
        <v>12274</v>
      </c>
    </row>
    <row r="9" spans="1:3" ht="15">
      <c r="A9" s="180"/>
      <c r="B9" s="289"/>
      <c r="C9" s="719"/>
    </row>
    <row r="10" spans="1:3" s="179" customFormat="1" ht="14.25">
      <c r="A10" s="177" t="s">
        <v>168</v>
      </c>
      <c r="B10" s="714">
        <f>SUM(B11:B12)</f>
        <v>100000</v>
      </c>
      <c r="C10" s="178">
        <f>SUM(C11:C12)</f>
        <v>42344</v>
      </c>
    </row>
    <row r="11" spans="1:3" ht="15">
      <c r="A11" s="180" t="s">
        <v>168</v>
      </c>
      <c r="B11" s="289">
        <v>100000</v>
      </c>
      <c r="C11" s="719">
        <v>42344</v>
      </c>
    </row>
    <row r="12" spans="1:3" ht="15">
      <c r="A12" s="180"/>
      <c r="B12" s="289"/>
      <c r="C12" s="719"/>
    </row>
    <row r="13" spans="1:3" ht="15">
      <c r="A13" s="180"/>
      <c r="B13" s="289"/>
      <c r="C13" s="719"/>
    </row>
    <row r="14" spans="1:3" ht="15">
      <c r="A14" s="177" t="s">
        <v>169</v>
      </c>
      <c r="B14" s="714">
        <f>SUM(B15:B17)</f>
        <v>78800</v>
      </c>
      <c r="C14" s="178">
        <f>SUM(C15:C17)</f>
        <v>24427</v>
      </c>
    </row>
    <row r="15" spans="1:3" ht="15">
      <c r="A15" s="180" t="s">
        <v>929</v>
      </c>
      <c r="B15" s="289">
        <v>62000</v>
      </c>
      <c r="C15" s="719">
        <v>9427</v>
      </c>
    </row>
    <row r="16" spans="1:3" ht="15">
      <c r="A16" s="180" t="s">
        <v>930</v>
      </c>
      <c r="B16" s="289">
        <v>15000</v>
      </c>
      <c r="C16" s="719">
        <v>15000</v>
      </c>
    </row>
    <row r="17" spans="1:3" ht="15">
      <c r="A17" s="180" t="s">
        <v>933</v>
      </c>
      <c r="B17" s="289">
        <v>1800</v>
      </c>
      <c r="C17" s="719">
        <v>0</v>
      </c>
    </row>
    <row r="18" spans="1:3" ht="15">
      <c r="A18" s="180"/>
      <c r="B18" s="289"/>
      <c r="C18" s="719"/>
    </row>
    <row r="19" spans="1:3" s="176" customFormat="1" ht="14.25">
      <c r="A19" s="177" t="s">
        <v>422</v>
      </c>
      <c r="B19" s="714">
        <f>SUM(B21,B25)</f>
        <v>247117</v>
      </c>
      <c r="C19" s="178">
        <f>SUM(C21,C25)</f>
        <v>203380</v>
      </c>
    </row>
    <row r="20" spans="1:3" s="176" customFormat="1" ht="14.25">
      <c r="A20" s="177"/>
      <c r="B20" s="714"/>
      <c r="C20" s="717"/>
    </row>
    <row r="21" spans="1:3" s="179" customFormat="1" ht="14.25">
      <c r="A21" s="177" t="s">
        <v>270</v>
      </c>
      <c r="B21" s="714">
        <f>SUM(B22:B23)</f>
        <v>77075</v>
      </c>
      <c r="C21" s="178">
        <f>SUM(C22:C23)</f>
        <v>33338</v>
      </c>
    </row>
    <row r="22" spans="1:3" ht="15">
      <c r="A22" s="180" t="s">
        <v>270</v>
      </c>
      <c r="B22" s="289">
        <v>50000</v>
      </c>
      <c r="C22" s="719">
        <v>6263</v>
      </c>
    </row>
    <row r="23" spans="1:3" ht="30">
      <c r="A23" s="180" t="s">
        <v>928</v>
      </c>
      <c r="B23" s="289">
        <v>27075</v>
      </c>
      <c r="C23" s="719">
        <v>27075</v>
      </c>
    </row>
    <row r="24" spans="1:3" ht="15">
      <c r="A24" s="180"/>
      <c r="B24" s="289"/>
      <c r="C24" s="719"/>
    </row>
    <row r="25" spans="1:3" s="179" customFormat="1" ht="14.25">
      <c r="A25" s="177" t="s">
        <v>271</v>
      </c>
      <c r="B25" s="714">
        <f>SUM(B30,B27,B34)</f>
        <v>170042</v>
      </c>
      <c r="C25" s="178">
        <f>SUM(C30,C27,C34)</f>
        <v>170042</v>
      </c>
    </row>
    <row r="26" spans="1:3" s="179" customFormat="1" ht="14.25">
      <c r="A26" s="177"/>
      <c r="B26" s="714"/>
      <c r="C26" s="718"/>
    </row>
    <row r="27" spans="1:3" s="216" customFormat="1" ht="15">
      <c r="A27" s="214" t="s">
        <v>115</v>
      </c>
      <c r="B27" s="288">
        <f>SUM(B28:B28)</f>
        <v>147300</v>
      </c>
      <c r="C27" s="215">
        <f>SUM(C28:C28)</f>
        <v>147300</v>
      </c>
    </row>
    <row r="28" spans="1:3" ht="15">
      <c r="A28" s="180" t="s">
        <v>323</v>
      </c>
      <c r="B28" s="289">
        <v>147300</v>
      </c>
      <c r="C28" s="719">
        <v>147300</v>
      </c>
    </row>
    <row r="29" spans="1:3" ht="15">
      <c r="A29" s="180"/>
      <c r="B29" s="289"/>
      <c r="C29" s="719"/>
    </row>
    <row r="30" spans="1:3" s="216" customFormat="1" ht="15">
      <c r="A30" s="214" t="s">
        <v>407</v>
      </c>
      <c r="B30" s="288">
        <f>SUM(B31:B32)</f>
        <v>16392</v>
      </c>
      <c r="C30" s="215">
        <f>SUM(C31:C32)</f>
        <v>16392</v>
      </c>
    </row>
    <row r="31" spans="1:3" ht="45">
      <c r="A31" s="180" t="s">
        <v>332</v>
      </c>
      <c r="B31" s="289">
        <v>15000</v>
      </c>
      <c r="C31" s="719">
        <v>15000</v>
      </c>
    </row>
    <row r="32" spans="1:3" ht="15">
      <c r="A32" s="180" t="s">
        <v>116</v>
      </c>
      <c r="B32" s="289">
        <v>1392</v>
      </c>
      <c r="C32" s="719">
        <v>1392</v>
      </c>
    </row>
    <row r="33" spans="1:3" ht="15">
      <c r="A33" s="180"/>
      <c r="B33" s="289"/>
      <c r="C33" s="719"/>
    </row>
    <row r="34" spans="1:3" s="216" customFormat="1" ht="15">
      <c r="A34" s="214" t="s">
        <v>113</v>
      </c>
      <c r="B34" s="288">
        <f>SUM(B35:B36)</f>
        <v>6350</v>
      </c>
      <c r="C34" s="215">
        <f>SUM(C35:C36)</f>
        <v>6350</v>
      </c>
    </row>
    <row r="35" spans="1:3" ht="30">
      <c r="A35" s="180" t="s">
        <v>114</v>
      </c>
      <c r="B35" s="289">
        <v>6350</v>
      </c>
      <c r="C35" s="719">
        <v>6350</v>
      </c>
    </row>
    <row r="36" spans="1:3" ht="15">
      <c r="A36" s="180"/>
      <c r="B36" s="289"/>
      <c r="C36" s="719"/>
    </row>
    <row r="37" spans="1:3" ht="15">
      <c r="A37" s="180"/>
      <c r="B37" s="289"/>
      <c r="C37" s="719"/>
    </row>
    <row r="38" spans="1:3" s="179" customFormat="1" ht="15" thickBot="1">
      <c r="A38" s="181" t="s">
        <v>272</v>
      </c>
      <c r="B38" s="720">
        <f>SUM(B5,B19)</f>
        <v>440917</v>
      </c>
      <c r="C38" s="182">
        <f>SUM(C5,C19)</f>
        <v>282425</v>
      </c>
    </row>
  </sheetData>
  <sheetProtection/>
  <mergeCells count="1">
    <mergeCell ref="A2:B2"/>
  </mergeCells>
  <printOptions horizontalCentered="1"/>
  <pageMargins left="0.4724409448818898" right="0.4724409448818898" top="0.6299212598425197" bottom="0.7874015748031497" header="0.4724409448818898" footer="0.5118110236220472"/>
  <pageSetup fitToWidth="0" fitToHeight="1" horizontalDpi="600" verticalDpi="600" orientation="portrait" paperSize="9" r:id="rId1"/>
  <headerFooter alignWithMargins="0">
    <oddHeader>&amp;L18. melléklet a 13/2015.(V.29.) önkormányzati rendelethez
19. melléklet az 1/2015.(I.30.)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view="pageBreakPreview" zoomScaleSheetLayoutView="100" workbookViewId="0" topLeftCell="A22">
      <selection activeCell="B60" sqref="B60"/>
    </sheetView>
  </sheetViews>
  <sheetFormatPr defaultColWidth="9.00390625" defaultRowHeight="12.75"/>
  <cols>
    <col min="1" max="1" width="60.875" style="168" customWidth="1"/>
    <col min="2" max="3" width="14.625" style="86" customWidth="1"/>
    <col min="4" max="4" width="56.00390625" style="168" customWidth="1"/>
    <col min="5" max="5" width="14.625" style="86" customWidth="1"/>
    <col min="6" max="6" width="14.00390625" style="87" customWidth="1"/>
    <col min="7" max="16384" width="9.125" style="87" customWidth="1"/>
  </cols>
  <sheetData>
    <row r="1" spans="1:5" s="85" customFormat="1" ht="15" customHeight="1">
      <c r="A1" s="930" t="s">
        <v>296</v>
      </c>
      <c r="B1" s="930"/>
      <c r="C1" s="930"/>
      <c r="D1" s="930"/>
      <c r="E1" s="930"/>
    </row>
    <row r="2" ht="15.75" thickBot="1"/>
    <row r="3" spans="1:6" ht="15" thickBot="1">
      <c r="A3" s="921" t="s">
        <v>646</v>
      </c>
      <c r="B3" s="922"/>
      <c r="C3" s="922"/>
      <c r="D3" s="923" t="s">
        <v>647</v>
      </c>
      <c r="E3" s="924"/>
      <c r="F3" s="925"/>
    </row>
    <row r="4" spans="1:6" ht="15" thickBot="1">
      <c r="A4" s="753" t="s">
        <v>141</v>
      </c>
      <c r="B4" s="344" t="s">
        <v>274</v>
      </c>
      <c r="C4" s="343" t="s">
        <v>182</v>
      </c>
      <c r="D4" s="778" t="s">
        <v>141</v>
      </c>
      <c r="E4" s="344" t="s">
        <v>274</v>
      </c>
      <c r="F4" s="343" t="s">
        <v>182</v>
      </c>
    </row>
    <row r="5" spans="1:6" ht="14.25">
      <c r="A5" s="754" t="s">
        <v>70</v>
      </c>
      <c r="B5" s="768">
        <f>SUM(B6)</f>
        <v>1107179</v>
      </c>
      <c r="C5" s="768">
        <f>SUM(C6:C7)</f>
        <v>1130568</v>
      </c>
      <c r="D5" s="779" t="s">
        <v>648</v>
      </c>
      <c r="E5" s="751">
        <f>'4.sz. melléklet'!L6</f>
        <v>1161453</v>
      </c>
      <c r="F5" s="751">
        <f>'4.sz. melléklet'!M6</f>
        <v>1189660</v>
      </c>
    </row>
    <row r="6" spans="1:6" ht="15">
      <c r="A6" s="755" t="s">
        <v>211</v>
      </c>
      <c r="B6" s="769">
        <f>'3. sz. melléklet'!J7</f>
        <v>1107179</v>
      </c>
      <c r="C6" s="769">
        <f>'3. sz. melléklet'!K7</f>
        <v>1122387</v>
      </c>
      <c r="D6" s="780" t="s">
        <v>649</v>
      </c>
      <c r="E6" s="746">
        <f>'4.sz. melléklet'!L7</f>
        <v>308445</v>
      </c>
      <c r="F6" s="746">
        <f>'4.sz. melléklet'!M7</f>
        <v>315780</v>
      </c>
    </row>
    <row r="7" spans="1:6" ht="15">
      <c r="A7" s="755" t="s">
        <v>224</v>
      </c>
      <c r="B7" s="769"/>
      <c r="C7" s="769">
        <v>8181</v>
      </c>
      <c r="D7" s="780"/>
      <c r="E7" s="746"/>
      <c r="F7" s="746"/>
    </row>
    <row r="8" spans="1:6" ht="14.25">
      <c r="A8" s="756" t="s">
        <v>72</v>
      </c>
      <c r="B8" s="770">
        <f>SUM(B9:B10)</f>
        <v>421160</v>
      </c>
      <c r="C8" s="770">
        <f>SUM(C9:C10)</f>
        <v>414045</v>
      </c>
      <c r="D8" s="780" t="s">
        <v>650</v>
      </c>
      <c r="E8" s="746">
        <f>'4.sz. melléklet'!L8</f>
        <v>1723449</v>
      </c>
      <c r="F8" s="746">
        <f>'4.sz. melléklet'!M8</f>
        <v>1676588</v>
      </c>
    </row>
    <row r="9" spans="1:6" ht="15">
      <c r="A9" s="757" t="s">
        <v>48</v>
      </c>
      <c r="B9" s="331">
        <f>'3. sz. melléklet'!J10</f>
        <v>107209</v>
      </c>
      <c r="C9" s="331">
        <f>'3. sz. melléklet'!K10</f>
        <v>10000</v>
      </c>
      <c r="D9" s="780" t="s">
        <v>51</v>
      </c>
      <c r="E9" s="746">
        <v>62251</v>
      </c>
      <c r="F9" s="746">
        <v>69166</v>
      </c>
    </row>
    <row r="10" spans="1:6" ht="15">
      <c r="A10" s="757" t="s">
        <v>74</v>
      </c>
      <c r="B10" s="331">
        <f>'3. sz. melléklet'!J11</f>
        <v>313951</v>
      </c>
      <c r="C10" s="331">
        <f>'3. sz. melléklet'!K11</f>
        <v>404045</v>
      </c>
      <c r="D10" s="780" t="s">
        <v>46</v>
      </c>
      <c r="E10" s="746">
        <f>SUM(E11+E12+E13+E17)</f>
        <v>1111548</v>
      </c>
      <c r="F10" s="746">
        <f>SUM(F11+F12+F13+F17)</f>
        <v>1216557</v>
      </c>
    </row>
    <row r="11" spans="1:6" ht="15">
      <c r="A11" s="756" t="s">
        <v>651</v>
      </c>
      <c r="B11" s="770">
        <f>SUM(B12:B15)</f>
        <v>1918951</v>
      </c>
      <c r="C11" s="770">
        <f>SUM(C12:C15)</f>
        <v>1918981</v>
      </c>
      <c r="D11" s="752" t="s">
        <v>58</v>
      </c>
      <c r="E11" s="747">
        <f>'4.sz. melléklet'!L11</f>
        <v>42220</v>
      </c>
      <c r="F11" s="747">
        <f>'4.sz. melléklet'!M11</f>
        <v>40220</v>
      </c>
    </row>
    <row r="12" spans="1:6" ht="15">
      <c r="A12" s="757" t="s">
        <v>121</v>
      </c>
      <c r="B12" s="331">
        <f>'3. sz. melléklet'!J18</f>
        <v>430000</v>
      </c>
      <c r="C12" s="331">
        <f>'3. sz. melléklet'!K18</f>
        <v>430000</v>
      </c>
      <c r="D12" s="781" t="s">
        <v>59</v>
      </c>
      <c r="E12" s="747">
        <f>'4.sz. melléklet'!L12</f>
        <v>867928</v>
      </c>
      <c r="F12" s="747">
        <f>'4.sz. melléklet'!M12</f>
        <v>1092659</v>
      </c>
    </row>
    <row r="13" spans="1:6" ht="15">
      <c r="A13" s="757" t="s">
        <v>54</v>
      </c>
      <c r="B13" s="331">
        <f>'3. sz. melléklet'!J21</f>
        <v>1468951</v>
      </c>
      <c r="C13" s="331">
        <f>'3. sz. melléklet'!K21</f>
        <v>1468951</v>
      </c>
      <c r="D13" s="781" t="s">
        <v>166</v>
      </c>
      <c r="E13" s="747">
        <f>SUM(E14:E16)</f>
        <v>193800</v>
      </c>
      <c r="F13" s="747">
        <f>SUM(F14:F16)</f>
        <v>79045</v>
      </c>
    </row>
    <row r="14" spans="1:6" ht="15">
      <c r="A14" s="757" t="s">
        <v>306</v>
      </c>
      <c r="B14" s="331">
        <f>'3. sz. melléklet'!J26</f>
        <v>19500</v>
      </c>
      <c r="C14" s="331">
        <f>'3. sz. melléklet'!K26</f>
        <v>19500</v>
      </c>
      <c r="D14" s="782" t="s">
        <v>50</v>
      </c>
      <c r="E14" s="748">
        <f>'4.sz. melléklet'!L14</f>
        <v>15000</v>
      </c>
      <c r="F14" s="748">
        <f>'4.sz. melléklet'!M14</f>
        <v>12274</v>
      </c>
    </row>
    <row r="15" spans="1:6" ht="15" customHeight="1">
      <c r="A15" s="757" t="s">
        <v>931</v>
      </c>
      <c r="B15" s="331">
        <f>'3. sz. melléklet'!J27</f>
        <v>500</v>
      </c>
      <c r="C15" s="331">
        <f>'3. sz. melléklet'!K27</f>
        <v>530</v>
      </c>
      <c r="D15" s="782" t="s">
        <v>303</v>
      </c>
      <c r="E15" s="748">
        <f>'4.sz. melléklet'!L15</f>
        <v>100000</v>
      </c>
      <c r="F15" s="748">
        <f>'4.sz. melléklet'!M15</f>
        <v>42344</v>
      </c>
    </row>
    <row r="16" spans="1:6" ht="15">
      <c r="A16" s="756" t="s">
        <v>128</v>
      </c>
      <c r="B16" s="770">
        <f>SUM(B17:B24)</f>
        <v>1224609</v>
      </c>
      <c r="C16" s="770">
        <f>SUM(C17:C24)</f>
        <v>1243608</v>
      </c>
      <c r="D16" s="782" t="s">
        <v>60</v>
      </c>
      <c r="E16" s="748">
        <f>'4.sz. melléklet'!L16</f>
        <v>78800</v>
      </c>
      <c r="F16" s="748">
        <f>'4.sz. melléklet'!M16</f>
        <v>24427</v>
      </c>
    </row>
    <row r="17" spans="1:6" ht="30">
      <c r="A17" s="758" t="s">
        <v>534</v>
      </c>
      <c r="B17" s="331">
        <f>'3. sz. melléklet'!J29</f>
        <v>523842</v>
      </c>
      <c r="C17" s="331">
        <f>'3. sz. melléklet'!K29</f>
        <v>521842</v>
      </c>
      <c r="D17" s="783" t="s">
        <v>304</v>
      </c>
      <c r="E17" s="748">
        <f>'4.sz. melléklet'!L17</f>
        <v>7600</v>
      </c>
      <c r="F17" s="748">
        <f>'4.sz. melléklet'!M17</f>
        <v>4633</v>
      </c>
    </row>
    <row r="18" spans="1:6" ht="15">
      <c r="A18" s="758" t="s">
        <v>55</v>
      </c>
      <c r="B18" s="331">
        <f>'3. sz. melléklet'!J30</f>
        <v>90640</v>
      </c>
      <c r="C18" s="331">
        <f>'3. sz. melléklet'!K30</f>
        <v>107115</v>
      </c>
      <c r="D18" s="784"/>
      <c r="E18" s="748"/>
      <c r="F18" s="333"/>
    </row>
    <row r="19" spans="1:6" ht="15">
      <c r="A19" s="758" t="s">
        <v>308</v>
      </c>
      <c r="B19" s="331">
        <f>'3. sz. melléklet'!J31</f>
        <v>32100</v>
      </c>
      <c r="C19" s="331">
        <f>'3. sz. melléklet'!K31</f>
        <v>32464</v>
      </c>
      <c r="D19" s="784"/>
      <c r="E19" s="748"/>
      <c r="F19" s="333"/>
    </row>
    <row r="20" spans="1:6" ht="15">
      <c r="A20" s="758" t="s">
        <v>56</v>
      </c>
      <c r="B20" s="331">
        <f>'3. sz. melléklet'!J32</f>
        <v>101169</v>
      </c>
      <c r="C20" s="331">
        <f>'3. sz. melléklet'!K32</f>
        <v>101169</v>
      </c>
      <c r="D20" s="785"/>
      <c r="E20" s="747"/>
      <c r="F20" s="333"/>
    </row>
    <row r="21" spans="1:6" ht="15">
      <c r="A21" s="758" t="s">
        <v>130</v>
      </c>
      <c r="B21" s="331">
        <f>'3. sz. melléklet'!J34</f>
        <v>92312</v>
      </c>
      <c r="C21" s="331">
        <f>'3. sz. melléklet'!K34</f>
        <v>92312</v>
      </c>
      <c r="D21" s="786"/>
      <c r="E21" s="749"/>
      <c r="F21" s="333"/>
    </row>
    <row r="22" spans="1:6" ht="15">
      <c r="A22" s="758" t="s">
        <v>429</v>
      </c>
      <c r="B22" s="331">
        <f>'3. sz. melléklet'!J35</f>
        <v>237476</v>
      </c>
      <c r="C22" s="331">
        <f>'3. sz. melléklet'!K35</f>
        <v>241352</v>
      </c>
      <c r="D22" s="786"/>
      <c r="E22" s="749"/>
      <c r="F22" s="333"/>
    </row>
    <row r="23" spans="1:6" ht="15">
      <c r="A23" s="758" t="s">
        <v>131</v>
      </c>
      <c r="B23" s="331">
        <f>'3. sz. melléklet'!J36</f>
        <v>16766</v>
      </c>
      <c r="C23" s="331">
        <f>'3. sz. melléklet'!K36</f>
        <v>16876</v>
      </c>
      <c r="D23" s="752"/>
      <c r="E23" s="747"/>
      <c r="F23" s="333"/>
    </row>
    <row r="24" spans="1:6" ht="15">
      <c r="A24" s="758" t="s">
        <v>412</v>
      </c>
      <c r="B24" s="331">
        <f>'3. sz. melléklet'!J37</f>
        <v>130304</v>
      </c>
      <c r="C24" s="331">
        <f>'3. sz. melléklet'!K37</f>
        <v>130478</v>
      </c>
      <c r="D24" s="787"/>
      <c r="E24" s="747"/>
      <c r="F24" s="333"/>
    </row>
    <row r="25" spans="1:6" ht="15">
      <c r="A25" s="759" t="s">
        <v>652</v>
      </c>
      <c r="B25" s="770">
        <f>SUM(B26:B27)</f>
        <v>304753</v>
      </c>
      <c r="C25" s="770">
        <f>SUM(C26:C27)</f>
        <v>392370</v>
      </c>
      <c r="D25" s="752"/>
      <c r="E25" s="747"/>
      <c r="F25" s="333"/>
    </row>
    <row r="26" spans="1:256" ht="15">
      <c r="A26" s="758" t="s">
        <v>57</v>
      </c>
      <c r="B26" s="331">
        <v>174449</v>
      </c>
      <c r="C26" s="331">
        <v>262066</v>
      </c>
      <c r="D26" s="752"/>
      <c r="E26" s="747"/>
      <c r="F26" s="333"/>
      <c r="IT26" s="89"/>
      <c r="IU26" s="89"/>
      <c r="IV26" s="89"/>
    </row>
    <row r="27" spans="1:256" ht="15">
      <c r="A27" s="760" t="s">
        <v>692</v>
      </c>
      <c r="B27" s="771">
        <f>'3. sz. melléklet'!J37</f>
        <v>130304</v>
      </c>
      <c r="C27" s="771">
        <v>130304</v>
      </c>
      <c r="D27" s="752"/>
      <c r="E27" s="747"/>
      <c r="F27" s="333"/>
      <c r="IT27" s="89"/>
      <c r="IU27" s="89"/>
      <c r="IV27" s="89"/>
    </row>
    <row r="28" spans="1:256" ht="15" customHeight="1">
      <c r="A28" s="761" t="s">
        <v>249</v>
      </c>
      <c r="B28" s="772"/>
      <c r="C28" s="791">
        <f>SUM(C29:C30)</f>
        <v>99560</v>
      </c>
      <c r="D28" s="752"/>
      <c r="E28" s="747"/>
      <c r="F28" s="333"/>
      <c r="IT28" s="89"/>
      <c r="IU28" s="89"/>
      <c r="IV28" s="89"/>
    </row>
    <row r="29" spans="1:256" ht="15">
      <c r="A29" s="762" t="s">
        <v>48</v>
      </c>
      <c r="B29" s="772"/>
      <c r="C29" s="772">
        <v>96209</v>
      </c>
      <c r="D29" s="752"/>
      <c r="E29" s="747"/>
      <c r="F29" s="333"/>
      <c r="IT29" s="89"/>
      <c r="IU29" s="89"/>
      <c r="IV29" s="89"/>
    </row>
    <row r="30" spans="1:256" ht="15">
      <c r="A30" s="762" t="s">
        <v>74</v>
      </c>
      <c r="B30" s="772"/>
      <c r="C30" s="772">
        <v>3351</v>
      </c>
      <c r="D30" s="752"/>
      <c r="E30" s="747"/>
      <c r="F30" s="333"/>
      <c r="IT30" s="89"/>
      <c r="IU30" s="89"/>
      <c r="IV30" s="89"/>
    </row>
    <row r="31" spans="1:6" s="89" customFormat="1" ht="15" thickBot="1">
      <c r="A31" s="763" t="s">
        <v>653</v>
      </c>
      <c r="B31" s="773">
        <f>SUM(B5+B8+B11+B16-B25)</f>
        <v>4367146</v>
      </c>
      <c r="C31" s="773">
        <f>SUM(C5+C8+C11+C16-C25+C28)</f>
        <v>4414392</v>
      </c>
      <c r="D31" s="780" t="s">
        <v>654</v>
      </c>
      <c r="E31" s="746">
        <f>SUM(E5+E6+E8+E9+E10)</f>
        <v>4367146</v>
      </c>
      <c r="F31" s="746">
        <f>SUM(F5+F6+F8+F9+F10)</f>
        <v>4467751</v>
      </c>
    </row>
    <row r="32" spans="1:6" s="89" customFormat="1" ht="15" thickBot="1">
      <c r="A32" s="764" t="s">
        <v>655</v>
      </c>
      <c r="B32" s="774">
        <f>B31-E31</f>
        <v>0</v>
      </c>
      <c r="C32" s="774">
        <f>C31-F31</f>
        <v>-53359</v>
      </c>
      <c r="D32" s="788" t="s">
        <v>245</v>
      </c>
      <c r="E32" s="746"/>
      <c r="F32" s="746">
        <v>200000</v>
      </c>
    </row>
    <row r="33" spans="1:6" s="89" customFormat="1" ht="15" thickBot="1">
      <c r="A33" s="764" t="s">
        <v>645</v>
      </c>
      <c r="B33" s="774"/>
      <c r="C33" s="774">
        <v>53359</v>
      </c>
      <c r="D33" s="788" t="s">
        <v>932</v>
      </c>
      <c r="E33" s="746">
        <f>'4.sz. melléklet'!L31</f>
        <v>1656216</v>
      </c>
      <c r="F33" s="746">
        <f>'4.sz. melléklet'!M31</f>
        <v>1677686</v>
      </c>
    </row>
    <row r="34" spans="1:6" s="89" customFormat="1" ht="14.25">
      <c r="A34" s="763" t="s">
        <v>268</v>
      </c>
      <c r="B34" s="773"/>
      <c r="C34" s="773">
        <v>200000</v>
      </c>
      <c r="D34" s="788"/>
      <c r="E34" s="746"/>
      <c r="F34" s="746"/>
    </row>
    <row r="35" spans="1:6" s="89" customFormat="1" ht="16.5" thickBot="1">
      <c r="A35" s="765" t="s">
        <v>656</v>
      </c>
      <c r="B35" s="775">
        <f>'3. sz. melléklet'!J51</f>
        <v>1656216</v>
      </c>
      <c r="C35" s="775">
        <f>'3. sz. melléklet'!K51</f>
        <v>1677686</v>
      </c>
      <c r="D35" s="789"/>
      <c r="E35" s="746"/>
      <c r="F35" s="333"/>
    </row>
    <row r="36" spans="1:6" s="89" customFormat="1" ht="15" thickBot="1">
      <c r="A36" s="766" t="s">
        <v>659</v>
      </c>
      <c r="B36" s="776">
        <f>SUM(B32:B35)</f>
        <v>1656216</v>
      </c>
      <c r="C36" s="776">
        <f>SUM(C33:C35)</f>
        <v>1931045</v>
      </c>
      <c r="D36" s="780" t="s">
        <v>660</v>
      </c>
      <c r="E36" s="746">
        <f>SUM(E32:E35)</f>
        <v>1656216</v>
      </c>
      <c r="F36" s="746">
        <f>SUM(F32:F35)</f>
        <v>1877686</v>
      </c>
    </row>
    <row r="37" spans="1:6" s="89" customFormat="1" ht="15" thickBot="1">
      <c r="A37" s="767" t="s">
        <v>661</v>
      </c>
      <c r="B37" s="777">
        <f>SUM(B31+B36)</f>
        <v>6023362</v>
      </c>
      <c r="C37" s="777">
        <f>SUM(C31+C36)</f>
        <v>6345437</v>
      </c>
      <c r="D37" s="790" t="s">
        <v>661</v>
      </c>
      <c r="E37" s="750">
        <f>E31+E36</f>
        <v>6023362</v>
      </c>
      <c r="F37" s="750">
        <f>F31+F36</f>
        <v>6345437</v>
      </c>
    </row>
    <row r="38" spans="1:5" s="89" customFormat="1" ht="15">
      <c r="A38" s="169"/>
      <c r="B38" s="90"/>
      <c r="C38" s="90"/>
      <c r="D38" s="169"/>
      <c r="E38" s="91"/>
    </row>
    <row r="39" spans="1:5" s="89" customFormat="1" ht="15">
      <c r="A39" s="169"/>
      <c r="B39" s="90"/>
      <c r="C39" s="90"/>
      <c r="D39" s="169"/>
      <c r="E39" s="91"/>
    </row>
    <row r="40" spans="1:5" s="85" customFormat="1" ht="15" customHeight="1">
      <c r="A40" s="930" t="s">
        <v>614</v>
      </c>
      <c r="B40" s="930"/>
      <c r="C40" s="930"/>
      <c r="D40" s="930"/>
      <c r="E40" s="930"/>
    </row>
    <row r="41" ht="14.25" customHeight="1" thickBot="1">
      <c r="D41" s="170"/>
    </row>
    <row r="42" spans="1:6" s="85" customFormat="1" ht="15" thickBot="1">
      <c r="A42" s="921" t="s">
        <v>646</v>
      </c>
      <c r="B42" s="922"/>
      <c r="C42" s="926"/>
      <c r="D42" s="922" t="s">
        <v>647</v>
      </c>
      <c r="E42" s="922"/>
      <c r="F42" s="926"/>
    </row>
    <row r="43" spans="1:6" s="85" customFormat="1" ht="15" thickBot="1">
      <c r="A43" s="743" t="s">
        <v>141</v>
      </c>
      <c r="B43" s="800" t="s">
        <v>274</v>
      </c>
      <c r="C43" s="343" t="s">
        <v>182</v>
      </c>
      <c r="D43" s="844" t="s">
        <v>141</v>
      </c>
      <c r="E43" s="800" t="s">
        <v>142</v>
      </c>
      <c r="F43" s="343" t="s">
        <v>182</v>
      </c>
    </row>
    <row r="44" spans="1:6" s="85" customFormat="1" ht="14.25">
      <c r="A44" s="792" t="s">
        <v>75</v>
      </c>
      <c r="B44" s="801">
        <f>SUM(B45:B46)</f>
        <v>1606819</v>
      </c>
      <c r="C44" s="801">
        <f>SUM(C45:C46)</f>
        <v>1512784</v>
      </c>
      <c r="D44" s="845" t="s">
        <v>662</v>
      </c>
      <c r="E44" s="801">
        <f>'4.sz. melléklet'!L18</f>
        <v>2245365</v>
      </c>
      <c r="F44" s="801">
        <f>'4.sz. melléklet'!M18</f>
        <v>2171950</v>
      </c>
    </row>
    <row r="45" spans="1:6" s="85" customFormat="1" ht="15">
      <c r="A45" s="745" t="s">
        <v>48</v>
      </c>
      <c r="B45" s="330">
        <f>'3. sz. melléklet'!J13</f>
        <v>2290</v>
      </c>
      <c r="C45" s="330">
        <f>'3. sz. melléklet'!K13</f>
        <v>380</v>
      </c>
      <c r="D45" s="846"/>
      <c r="E45" s="768"/>
      <c r="F45" s="332"/>
    </row>
    <row r="46" spans="1:6" s="85" customFormat="1" ht="15">
      <c r="A46" s="793" t="s">
        <v>74</v>
      </c>
      <c r="B46" s="331">
        <f>'3. sz. melléklet'!J14</f>
        <v>1604529</v>
      </c>
      <c r="C46" s="331">
        <f>'3. sz. melléklet'!K14</f>
        <v>1512404</v>
      </c>
      <c r="D46" s="334" t="s">
        <v>663</v>
      </c>
      <c r="E46" s="853">
        <f>'4.sz. melléklet'!L19</f>
        <v>253927</v>
      </c>
      <c r="F46" s="853">
        <f>'4.sz. melléklet'!M19</f>
        <v>263763</v>
      </c>
    </row>
    <row r="47" spans="1:6" s="85" customFormat="1" ht="15">
      <c r="A47" s="793"/>
      <c r="B47" s="330"/>
      <c r="C47" s="330"/>
      <c r="D47" s="334"/>
      <c r="E47" s="853"/>
      <c r="F47" s="773"/>
    </row>
    <row r="48" spans="1:6" s="85" customFormat="1" ht="15">
      <c r="A48" s="794" t="s">
        <v>251</v>
      </c>
      <c r="B48" s="330"/>
      <c r="C48" s="775">
        <f>SUM(C49)</f>
        <v>1</v>
      </c>
      <c r="D48" s="334"/>
      <c r="E48" s="853"/>
      <c r="F48" s="773"/>
    </row>
    <row r="49" spans="1:6" ht="15">
      <c r="A49" s="793" t="s">
        <v>224</v>
      </c>
      <c r="B49" s="330"/>
      <c r="C49" s="330">
        <v>1</v>
      </c>
      <c r="D49" s="847"/>
      <c r="E49" s="853"/>
      <c r="F49" s="333"/>
    </row>
    <row r="50" spans="1:6" ht="14.25">
      <c r="A50" s="795" t="s">
        <v>132</v>
      </c>
      <c r="B50" s="775">
        <f>SUM(B51)</f>
        <v>191090</v>
      </c>
      <c r="C50" s="775">
        <f>SUM(C51)</f>
        <v>194088</v>
      </c>
      <c r="D50" s="847" t="s">
        <v>664</v>
      </c>
      <c r="E50" s="770">
        <f>SUM(E51:E53)</f>
        <v>440707</v>
      </c>
      <c r="F50" s="770">
        <f>SUM(F51:F53)</f>
        <v>426746</v>
      </c>
    </row>
    <row r="51" spans="1:6" ht="15">
      <c r="A51" s="745" t="s">
        <v>414</v>
      </c>
      <c r="B51" s="331">
        <f>'3. sz. melléklet'!J39</f>
        <v>191090</v>
      </c>
      <c r="C51" s="331">
        <f>'3. sz. melléklet'!K39</f>
        <v>194088</v>
      </c>
      <c r="D51" s="88" t="s">
        <v>64</v>
      </c>
      <c r="E51" s="331">
        <f>'4.sz. melléklet'!L22</f>
        <v>193590</v>
      </c>
      <c r="F51" s="331">
        <f>'4.sz. melléklet'!M22</f>
        <v>209216</v>
      </c>
    </row>
    <row r="52" spans="1:6" ht="15">
      <c r="A52" s="745"/>
      <c r="B52" s="331"/>
      <c r="C52" s="331"/>
      <c r="D52" s="88" t="s">
        <v>48</v>
      </c>
      <c r="E52" s="331"/>
      <c r="F52" s="331">
        <v>14150</v>
      </c>
    </row>
    <row r="53" spans="1:6" ht="32.25" customHeight="1">
      <c r="A53" s="795" t="s">
        <v>134</v>
      </c>
      <c r="B53" s="770">
        <f>SUM(B54)</f>
        <v>28075</v>
      </c>
      <c r="C53" s="770">
        <f>SUM(C54:C56)</f>
        <v>44635</v>
      </c>
      <c r="D53" s="88" t="s">
        <v>632</v>
      </c>
      <c r="E53" s="331">
        <f>SUM(E54:E55)</f>
        <v>247117</v>
      </c>
      <c r="F53" s="331">
        <f>SUM(F54:F55)</f>
        <v>203380</v>
      </c>
    </row>
    <row r="54" spans="1:6" ht="31.5">
      <c r="A54" s="745" t="s">
        <v>47</v>
      </c>
      <c r="B54" s="331">
        <f>'3. sz. melléklet'!J44</f>
        <v>28075</v>
      </c>
      <c r="C54" s="771">
        <f>'3. sz. melléklet'!K44</f>
        <v>28075</v>
      </c>
      <c r="D54" s="848" t="s">
        <v>171</v>
      </c>
      <c r="E54" s="854">
        <f>'4.sz. melléklet'!L24</f>
        <v>77075</v>
      </c>
      <c r="F54" s="854">
        <f>'4.sz. melléklet'!M24</f>
        <v>33338</v>
      </c>
    </row>
    <row r="55" spans="1:6" ht="15">
      <c r="A55" s="745" t="s">
        <v>48</v>
      </c>
      <c r="B55" s="330"/>
      <c r="C55" s="772">
        <v>15060</v>
      </c>
      <c r="D55" s="849" t="s">
        <v>65</v>
      </c>
      <c r="E55" s="854">
        <f>'4.sz. melléklet'!L25</f>
        <v>170042</v>
      </c>
      <c r="F55" s="854">
        <f>'4.sz. melléklet'!M25</f>
        <v>170042</v>
      </c>
    </row>
    <row r="56" spans="1:6" ht="15">
      <c r="A56" s="745" t="s">
        <v>74</v>
      </c>
      <c r="B56" s="330"/>
      <c r="C56" s="772">
        <v>1500</v>
      </c>
      <c r="D56" s="803"/>
      <c r="E56" s="854"/>
      <c r="F56" s="855"/>
    </row>
    <row r="57" spans="1:6" ht="15.75">
      <c r="A57" s="745"/>
      <c r="B57" s="330"/>
      <c r="C57" s="772"/>
      <c r="D57" s="848"/>
      <c r="E57" s="854"/>
      <c r="F57" s="333"/>
    </row>
    <row r="58" spans="1:6" ht="15">
      <c r="A58" s="744" t="s">
        <v>665</v>
      </c>
      <c r="B58" s="775">
        <f>SUM(B59:B60)</f>
        <v>304753</v>
      </c>
      <c r="C58" s="775">
        <f>SUM(C59:C60)</f>
        <v>392370</v>
      </c>
      <c r="D58" s="849"/>
      <c r="E58" s="854"/>
      <c r="F58" s="333"/>
    </row>
    <row r="59" spans="1:6" ht="15">
      <c r="A59" s="745" t="s">
        <v>57</v>
      </c>
      <c r="B59" s="330">
        <v>174449</v>
      </c>
      <c r="C59" s="330">
        <v>262066</v>
      </c>
      <c r="D59" s="849"/>
      <c r="E59" s="854"/>
      <c r="F59" s="333"/>
    </row>
    <row r="60" spans="1:6" ht="15.75" thickBot="1">
      <c r="A60" s="796" t="s">
        <v>693</v>
      </c>
      <c r="B60" s="331">
        <f>'3. sz. melléklet'!J37</f>
        <v>130304</v>
      </c>
      <c r="C60" s="331">
        <v>130304</v>
      </c>
      <c r="D60" s="850"/>
      <c r="E60" s="854"/>
      <c r="F60" s="335"/>
    </row>
    <row r="61" spans="1:6" ht="15" thickBot="1">
      <c r="A61" s="797" t="s">
        <v>653</v>
      </c>
      <c r="B61" s="776">
        <f>SUM(B44+B50+B53+B58)</f>
        <v>2130737</v>
      </c>
      <c r="C61" s="776">
        <f>SUM(C44+C50+C53+C58+C48)</f>
        <v>2143878</v>
      </c>
      <c r="D61" s="851" t="s">
        <v>654</v>
      </c>
      <c r="E61" s="776">
        <f>SUM(E44+E46+E50)</f>
        <v>2939999</v>
      </c>
      <c r="F61" s="776">
        <f>SUM(F44+F46+F50)</f>
        <v>2862459</v>
      </c>
    </row>
    <row r="62" spans="1:6" ht="15" thickBot="1">
      <c r="A62" s="797" t="s">
        <v>655</v>
      </c>
      <c r="B62" s="776">
        <f>B61-E61</f>
        <v>-809262</v>
      </c>
      <c r="C62" s="776">
        <f>C61-F61</f>
        <v>-718581</v>
      </c>
      <c r="D62" s="851"/>
      <c r="E62" s="776"/>
      <c r="F62" s="336"/>
    </row>
    <row r="63" spans="1:6" ht="14.25">
      <c r="A63" s="792" t="s">
        <v>52</v>
      </c>
      <c r="B63" s="801">
        <f>SUM(B64)</f>
        <v>100000</v>
      </c>
      <c r="C63" s="801">
        <f>SUM(C64)</f>
        <v>100006</v>
      </c>
      <c r="D63" s="845" t="s">
        <v>263</v>
      </c>
      <c r="E63" s="801"/>
      <c r="F63" s="804">
        <f>SUM(F64:F65)</f>
        <v>90687</v>
      </c>
    </row>
    <row r="64" spans="1:6" ht="15">
      <c r="A64" s="745" t="s">
        <v>645</v>
      </c>
      <c r="B64" s="331">
        <f>'3. sz. melléklet'!J50</f>
        <v>100000</v>
      </c>
      <c r="C64" s="331">
        <v>100006</v>
      </c>
      <c r="D64" s="334" t="s">
        <v>264</v>
      </c>
      <c r="E64" s="853"/>
      <c r="F64" s="856">
        <v>35131</v>
      </c>
    </row>
    <row r="65" spans="1:6" ht="14.25">
      <c r="A65" s="744" t="s">
        <v>53</v>
      </c>
      <c r="B65" s="770">
        <f>SUM(B66:B66)</f>
        <v>709262</v>
      </c>
      <c r="C65" s="770">
        <f>SUM(C66:C66)</f>
        <v>709262</v>
      </c>
      <c r="D65" s="334" t="s">
        <v>265</v>
      </c>
      <c r="E65" s="853"/>
      <c r="F65" s="856">
        <v>55556</v>
      </c>
    </row>
    <row r="66" spans="1:6" ht="15.75" thickBot="1">
      <c r="A66" s="745" t="s">
        <v>172</v>
      </c>
      <c r="B66" s="331">
        <f>'3. sz. melléklet'!J49</f>
        <v>709262</v>
      </c>
      <c r="C66" s="331">
        <f>'3. sz. melléklet'!K49</f>
        <v>709262</v>
      </c>
      <c r="D66" s="334"/>
      <c r="E66" s="853"/>
      <c r="F66" s="335"/>
    </row>
    <row r="67" spans="1:6" ht="15.75" customHeight="1" thickBot="1">
      <c r="A67" s="798" t="s">
        <v>659</v>
      </c>
      <c r="B67" s="776">
        <f>SUM(B65,B63)</f>
        <v>809262</v>
      </c>
      <c r="C67" s="776">
        <f>SUM(C65,C63)</f>
        <v>809268</v>
      </c>
      <c r="D67" s="851" t="s">
        <v>660</v>
      </c>
      <c r="E67" s="776">
        <f>SUM(E64:E66)</f>
        <v>0</v>
      </c>
      <c r="F67" s="776">
        <f>SUM(F64:F66)</f>
        <v>90687</v>
      </c>
    </row>
    <row r="68" spans="1:6" ht="15" thickBot="1">
      <c r="A68" s="799" t="s">
        <v>661</v>
      </c>
      <c r="B68" s="802">
        <f>SUM(B61+B67)</f>
        <v>2939999</v>
      </c>
      <c r="C68" s="802">
        <f>SUM(C61+C67)</f>
        <v>2953146</v>
      </c>
      <c r="D68" s="852" t="s">
        <v>661</v>
      </c>
      <c r="E68" s="802">
        <f>SUM(E61+E67)</f>
        <v>2939999</v>
      </c>
      <c r="F68" s="802">
        <f>SUM(F61+F67)</f>
        <v>2953146</v>
      </c>
    </row>
    <row r="69" spans="1:5" ht="14.25">
      <c r="A69" s="171"/>
      <c r="B69" s="92"/>
      <c r="C69" s="92"/>
      <c r="D69" s="171"/>
      <c r="E69" s="92"/>
    </row>
    <row r="70" spans="1:6" ht="14.25">
      <c r="A70" s="172" t="s">
        <v>666</v>
      </c>
      <c r="B70" s="93">
        <f>SUM(B37,B68)</f>
        <v>8963361</v>
      </c>
      <c r="C70" s="93">
        <f>SUM(C37,C68)</f>
        <v>9298583</v>
      </c>
      <c r="D70" s="172" t="s">
        <v>667</v>
      </c>
      <c r="E70" s="94">
        <f>SUM(E37,E68)</f>
        <v>8963361</v>
      </c>
      <c r="F70" s="94">
        <f>SUM(F37,F68)</f>
        <v>9298583</v>
      </c>
    </row>
    <row r="72" spans="1:4" ht="15">
      <c r="A72" s="280"/>
      <c r="B72" s="281"/>
      <c r="C72" s="281"/>
      <c r="D72" s="279"/>
    </row>
  </sheetData>
  <sheetProtection selectLockedCells="1" selectUnlockedCells="1"/>
  <mergeCells count="6">
    <mergeCell ref="A42:C42"/>
    <mergeCell ref="D42:F42"/>
    <mergeCell ref="A40:E40"/>
    <mergeCell ref="A1:E1"/>
    <mergeCell ref="A3:C3"/>
    <mergeCell ref="D3:F3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300" verticalDpi="300" orientation="portrait" paperSize="9" scale="53" r:id="rId1"/>
  <headerFooter alignWithMargins="0">
    <oddHeader>&amp;L2. melléklet a 13/2015.(V.29.) önkormányzati rendelethez
2. melléklet az 1/2015.(I.30.)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51" zoomScaleNormal="78" zoomScaleSheetLayoutView="51" workbookViewId="0" topLeftCell="A1">
      <selection activeCell="C28" sqref="C28"/>
    </sheetView>
  </sheetViews>
  <sheetFormatPr defaultColWidth="9.00390625" defaultRowHeight="12.75"/>
  <cols>
    <col min="1" max="1" width="86.75390625" style="239" customWidth="1"/>
    <col min="2" max="10" width="19.75390625" style="239" customWidth="1"/>
    <col min="11" max="11" width="19.25390625" style="239" customWidth="1"/>
    <col min="12" max="16384" width="9.125" style="239" customWidth="1"/>
  </cols>
  <sheetData>
    <row r="1" ht="15.75">
      <c r="A1" s="241"/>
    </row>
    <row r="2" spans="1:10" ht="15.75">
      <c r="A2" s="916" t="s">
        <v>615</v>
      </c>
      <c r="B2" s="916"/>
      <c r="C2" s="916"/>
      <c r="D2" s="916"/>
      <c r="E2" s="916"/>
      <c r="F2" s="916"/>
      <c r="G2" s="916"/>
      <c r="H2" s="916"/>
      <c r="I2" s="916"/>
      <c r="J2" s="916"/>
    </row>
    <row r="3" ht="16.5" thickBot="1"/>
    <row r="4" spans="1:11" ht="45" customHeight="1">
      <c r="A4" s="917" t="s">
        <v>69</v>
      </c>
      <c r="B4" s="919" t="s">
        <v>275</v>
      </c>
      <c r="C4" s="920"/>
      <c r="D4" s="919" t="s">
        <v>282</v>
      </c>
      <c r="E4" s="920"/>
      <c r="F4" s="919" t="s">
        <v>40</v>
      </c>
      <c r="G4" s="920"/>
      <c r="H4" s="919" t="s">
        <v>284</v>
      </c>
      <c r="I4" s="920"/>
      <c r="J4" s="912" t="s">
        <v>644</v>
      </c>
      <c r="K4" s="913"/>
    </row>
    <row r="5" spans="1:11" ht="18.75" customHeight="1">
      <c r="A5" s="918"/>
      <c r="B5" s="255" t="s">
        <v>274</v>
      </c>
      <c r="C5" s="345" t="s">
        <v>182</v>
      </c>
      <c r="D5" s="255" t="s">
        <v>274</v>
      </c>
      <c r="E5" s="345" t="s">
        <v>182</v>
      </c>
      <c r="F5" s="255" t="s">
        <v>274</v>
      </c>
      <c r="G5" s="345" t="s">
        <v>182</v>
      </c>
      <c r="H5" s="255" t="s">
        <v>274</v>
      </c>
      <c r="I5" s="345" t="s">
        <v>182</v>
      </c>
      <c r="J5" s="255" t="s">
        <v>142</v>
      </c>
      <c r="K5" s="346" t="s">
        <v>182</v>
      </c>
    </row>
    <row r="6" spans="1:11" s="241" customFormat="1" ht="18" customHeight="1">
      <c r="A6" s="256" t="s">
        <v>70</v>
      </c>
      <c r="B6" s="257">
        <f aca="true" t="shared" si="0" ref="B6:I6">SUM(B7:B7)</f>
        <v>1107179</v>
      </c>
      <c r="C6" s="257">
        <f>SUM(C7:C8)</f>
        <v>1130568</v>
      </c>
      <c r="D6" s="257">
        <f t="shared" si="0"/>
        <v>0</v>
      </c>
      <c r="E6" s="257">
        <f t="shared" si="0"/>
        <v>0</v>
      </c>
      <c r="F6" s="257">
        <f t="shared" si="0"/>
        <v>0</v>
      </c>
      <c r="G6" s="257">
        <f t="shared" si="0"/>
        <v>0</v>
      </c>
      <c r="H6" s="257">
        <f t="shared" si="0"/>
        <v>0</v>
      </c>
      <c r="I6" s="257">
        <f t="shared" si="0"/>
        <v>0</v>
      </c>
      <c r="J6" s="257">
        <f>SUM(B6+D6+F6+H6)</f>
        <v>1107179</v>
      </c>
      <c r="K6" s="884">
        <f>SUM(C6+E6+G6+I6)</f>
        <v>1130568</v>
      </c>
    </row>
    <row r="7" spans="1:11" s="261" customFormat="1" ht="18" customHeight="1">
      <c r="A7" s="259" t="s">
        <v>71</v>
      </c>
      <c r="B7" s="258">
        <v>1107179</v>
      </c>
      <c r="C7" s="258">
        <v>1122387</v>
      </c>
      <c r="D7" s="260"/>
      <c r="E7" s="260"/>
      <c r="F7" s="260"/>
      <c r="G7" s="260"/>
      <c r="H7" s="260"/>
      <c r="I7" s="337"/>
      <c r="J7" s="257">
        <f aca="true" t="shared" si="1" ref="J7:J54">SUM(B7+D7+F7+H7)</f>
        <v>1107179</v>
      </c>
      <c r="K7" s="884">
        <f>SUM(C7+E7+G7+I7)</f>
        <v>1122387</v>
      </c>
    </row>
    <row r="8" spans="1:11" s="261" customFormat="1" ht="18" customHeight="1">
      <c r="A8" s="259" t="s">
        <v>224</v>
      </c>
      <c r="B8" s="258"/>
      <c r="C8" s="258">
        <v>8181</v>
      </c>
      <c r="D8" s="260"/>
      <c r="E8" s="260"/>
      <c r="F8" s="260"/>
      <c r="G8" s="260"/>
      <c r="H8" s="260"/>
      <c r="I8" s="337"/>
      <c r="J8" s="257"/>
      <c r="K8" s="884">
        <f aca="true" t="shared" si="2" ref="K8:K53">SUM(C8+E8+G8+I8)</f>
        <v>8181</v>
      </c>
    </row>
    <row r="9" spans="1:11" ht="18" customHeight="1">
      <c r="A9" s="262" t="s">
        <v>229</v>
      </c>
      <c r="B9" s="257">
        <f aca="true" t="shared" si="3" ref="B9:I9">SUM(B10:B11)</f>
        <v>279487</v>
      </c>
      <c r="C9" s="257">
        <f t="shared" si="3"/>
        <v>270215</v>
      </c>
      <c r="D9" s="257">
        <f t="shared" si="3"/>
        <v>20163</v>
      </c>
      <c r="E9" s="257">
        <f t="shared" si="3"/>
        <v>20355</v>
      </c>
      <c r="F9" s="257">
        <f t="shared" si="3"/>
        <v>110310</v>
      </c>
      <c r="G9" s="257">
        <f t="shared" si="3"/>
        <v>123475</v>
      </c>
      <c r="H9" s="257">
        <f t="shared" si="3"/>
        <v>11200</v>
      </c>
      <c r="I9" s="257">
        <f t="shared" si="3"/>
        <v>0</v>
      </c>
      <c r="J9" s="257">
        <f t="shared" si="1"/>
        <v>421160</v>
      </c>
      <c r="K9" s="884">
        <f t="shared" si="2"/>
        <v>414045</v>
      </c>
    </row>
    <row r="10" spans="1:11" ht="18" customHeight="1">
      <c r="A10" s="259" t="s">
        <v>73</v>
      </c>
      <c r="B10" s="258">
        <v>107209</v>
      </c>
      <c r="C10" s="258">
        <v>10000</v>
      </c>
      <c r="D10" s="258"/>
      <c r="E10" s="258"/>
      <c r="F10" s="258"/>
      <c r="G10" s="258"/>
      <c r="H10" s="258"/>
      <c r="I10" s="338"/>
      <c r="J10" s="257">
        <f t="shared" si="1"/>
        <v>107209</v>
      </c>
      <c r="K10" s="884">
        <f t="shared" si="2"/>
        <v>10000</v>
      </c>
    </row>
    <row r="11" spans="1:11" ht="18" customHeight="1">
      <c r="A11" s="259" t="s">
        <v>74</v>
      </c>
      <c r="B11" s="258">
        <v>172278</v>
      </c>
      <c r="C11" s="258">
        <v>260215</v>
      </c>
      <c r="D11" s="258">
        <v>20163</v>
      </c>
      <c r="E11" s="258">
        <v>20355</v>
      </c>
      <c r="F11" s="258">
        <v>110310</v>
      </c>
      <c r="G11" s="258">
        <v>123475</v>
      </c>
      <c r="H11" s="258">
        <v>11200</v>
      </c>
      <c r="I11" s="338">
        <v>0</v>
      </c>
      <c r="J11" s="257">
        <f t="shared" si="1"/>
        <v>313951</v>
      </c>
      <c r="K11" s="884">
        <f t="shared" si="2"/>
        <v>404045</v>
      </c>
    </row>
    <row r="12" spans="1:11" s="261" customFormat="1" ht="18" customHeight="1">
      <c r="A12" s="263" t="s">
        <v>230</v>
      </c>
      <c r="B12" s="257">
        <f aca="true" t="shared" si="4" ref="B12:I12">SUM(B13:B14)</f>
        <v>1589994</v>
      </c>
      <c r="C12" s="257">
        <f>SUM(C13:C14)</f>
        <v>1497849</v>
      </c>
      <c r="D12" s="257">
        <f t="shared" si="4"/>
        <v>15925</v>
      </c>
      <c r="E12" s="257">
        <f t="shared" si="4"/>
        <v>14935</v>
      </c>
      <c r="F12" s="257">
        <f t="shared" si="4"/>
        <v>900</v>
      </c>
      <c r="G12" s="257">
        <f t="shared" si="4"/>
        <v>0</v>
      </c>
      <c r="H12" s="257">
        <f t="shared" si="4"/>
        <v>0</v>
      </c>
      <c r="I12" s="257">
        <f t="shared" si="4"/>
        <v>0</v>
      </c>
      <c r="J12" s="257">
        <f t="shared" si="1"/>
        <v>1606819</v>
      </c>
      <c r="K12" s="884">
        <f t="shared" si="2"/>
        <v>1512784</v>
      </c>
    </row>
    <row r="13" spans="1:11" s="265" customFormat="1" ht="18" customHeight="1">
      <c r="A13" s="259" t="s">
        <v>73</v>
      </c>
      <c r="B13" s="258">
        <v>1300</v>
      </c>
      <c r="C13" s="258">
        <v>380</v>
      </c>
      <c r="D13" s="258">
        <v>990</v>
      </c>
      <c r="E13" s="258">
        <v>0</v>
      </c>
      <c r="F13" s="264"/>
      <c r="G13" s="264"/>
      <c r="H13" s="264"/>
      <c r="I13" s="339"/>
      <c r="J13" s="257">
        <f t="shared" si="1"/>
        <v>2290</v>
      </c>
      <c r="K13" s="884">
        <f t="shared" si="2"/>
        <v>380</v>
      </c>
    </row>
    <row r="14" spans="1:11" s="265" customFormat="1" ht="18" customHeight="1">
      <c r="A14" s="259" t="s">
        <v>74</v>
      </c>
      <c r="B14" s="258">
        <v>1588694</v>
      </c>
      <c r="C14" s="258">
        <v>1497469</v>
      </c>
      <c r="D14" s="258">
        <v>14935</v>
      </c>
      <c r="E14" s="258">
        <v>14935</v>
      </c>
      <c r="F14" s="264">
        <v>900</v>
      </c>
      <c r="G14" s="264">
        <v>0</v>
      </c>
      <c r="H14" s="264"/>
      <c r="I14" s="339"/>
      <c r="J14" s="257">
        <f t="shared" si="1"/>
        <v>1604529</v>
      </c>
      <c r="K14" s="884">
        <f t="shared" si="2"/>
        <v>1512404</v>
      </c>
    </row>
    <row r="15" spans="1:11" s="265" customFormat="1" ht="18" customHeight="1">
      <c r="A15" s="263" t="s">
        <v>223</v>
      </c>
      <c r="B15" s="258"/>
      <c r="C15" s="257">
        <f>SUM(C16)</f>
        <v>1</v>
      </c>
      <c r="D15" s="258"/>
      <c r="E15" s="258"/>
      <c r="F15" s="264"/>
      <c r="G15" s="264"/>
      <c r="H15" s="264"/>
      <c r="I15" s="339"/>
      <c r="J15" s="257"/>
      <c r="K15" s="884">
        <f t="shared" si="2"/>
        <v>1</v>
      </c>
    </row>
    <row r="16" spans="1:11" s="265" customFormat="1" ht="18" customHeight="1">
      <c r="A16" s="259" t="s">
        <v>224</v>
      </c>
      <c r="B16" s="258"/>
      <c r="C16" s="258">
        <v>1</v>
      </c>
      <c r="D16" s="258"/>
      <c r="E16" s="258"/>
      <c r="F16" s="264"/>
      <c r="G16" s="264"/>
      <c r="H16" s="264"/>
      <c r="I16" s="339"/>
      <c r="J16" s="257"/>
      <c r="K16" s="884">
        <f t="shared" si="2"/>
        <v>1</v>
      </c>
    </row>
    <row r="17" spans="1:11" s="265" customFormat="1" ht="18" customHeight="1">
      <c r="A17" s="263" t="s">
        <v>120</v>
      </c>
      <c r="B17" s="257">
        <f>SUM(B18+B21+B26+B27)</f>
        <v>1918951</v>
      </c>
      <c r="C17" s="257">
        <f>SUM(C18+C21+C26+C27)</f>
        <v>1918981</v>
      </c>
      <c r="D17" s="257">
        <f aca="true" t="shared" si="5" ref="D17:I17">SUM(D18+D21+D26+D27)</f>
        <v>0</v>
      </c>
      <c r="E17" s="257">
        <f t="shared" si="5"/>
        <v>0</v>
      </c>
      <c r="F17" s="257">
        <f t="shared" si="5"/>
        <v>0</v>
      </c>
      <c r="G17" s="257">
        <f t="shared" si="5"/>
        <v>0</v>
      </c>
      <c r="H17" s="257">
        <f t="shared" si="5"/>
        <v>0</v>
      </c>
      <c r="I17" s="257">
        <f t="shared" si="5"/>
        <v>0</v>
      </c>
      <c r="J17" s="257">
        <f t="shared" si="1"/>
        <v>1918951</v>
      </c>
      <c r="K17" s="884">
        <f t="shared" si="2"/>
        <v>1918981</v>
      </c>
    </row>
    <row r="18" spans="1:11" s="265" customFormat="1" ht="18" customHeight="1">
      <c r="A18" s="259" t="s">
        <v>121</v>
      </c>
      <c r="B18" s="266">
        <f>SUM(B19:B20)</f>
        <v>430000</v>
      </c>
      <c r="C18" s="266">
        <f>SUM(C19:C20)</f>
        <v>430000</v>
      </c>
      <c r="D18" s="267"/>
      <c r="E18" s="267"/>
      <c r="F18" s="267"/>
      <c r="G18" s="267"/>
      <c r="H18" s="267"/>
      <c r="I18" s="340"/>
      <c r="J18" s="257">
        <f t="shared" si="1"/>
        <v>430000</v>
      </c>
      <c r="K18" s="884">
        <f t="shared" si="2"/>
        <v>430000</v>
      </c>
    </row>
    <row r="19" spans="1:11" s="265" customFormat="1" ht="18" customHeight="1">
      <c r="A19" s="268" t="s">
        <v>122</v>
      </c>
      <c r="B19" s="264">
        <v>320000</v>
      </c>
      <c r="C19" s="264">
        <v>320000</v>
      </c>
      <c r="D19" s="264"/>
      <c r="E19" s="264"/>
      <c r="F19" s="264"/>
      <c r="G19" s="264"/>
      <c r="H19" s="264"/>
      <c r="I19" s="339"/>
      <c r="J19" s="257">
        <f t="shared" si="1"/>
        <v>320000</v>
      </c>
      <c r="K19" s="884">
        <f t="shared" si="2"/>
        <v>320000</v>
      </c>
    </row>
    <row r="20" spans="1:11" s="265" customFormat="1" ht="18" customHeight="1">
      <c r="A20" s="269" t="s">
        <v>123</v>
      </c>
      <c r="B20" s="267">
        <v>110000</v>
      </c>
      <c r="C20" s="267">
        <v>110000</v>
      </c>
      <c r="D20" s="267"/>
      <c r="E20" s="267"/>
      <c r="F20" s="267"/>
      <c r="G20" s="267"/>
      <c r="H20" s="267"/>
      <c r="I20" s="340"/>
      <c r="J20" s="257">
        <f t="shared" si="1"/>
        <v>110000</v>
      </c>
      <c r="K20" s="884">
        <f t="shared" si="2"/>
        <v>110000</v>
      </c>
    </row>
    <row r="21" spans="1:11" s="265" customFormat="1" ht="18" customHeight="1">
      <c r="A21" s="259" t="s">
        <v>305</v>
      </c>
      <c r="B21" s="266">
        <f>SUM(B22:B25)</f>
        <v>1468951</v>
      </c>
      <c r="C21" s="266">
        <f>SUM(C22:C25)</f>
        <v>1468951</v>
      </c>
      <c r="D21" s="267"/>
      <c r="E21" s="267"/>
      <c r="F21" s="267"/>
      <c r="G21" s="267"/>
      <c r="H21" s="267"/>
      <c r="I21" s="340"/>
      <c r="J21" s="257">
        <f t="shared" si="1"/>
        <v>1468951</v>
      </c>
      <c r="K21" s="884">
        <f t="shared" si="2"/>
        <v>1468951</v>
      </c>
    </row>
    <row r="22" spans="1:11" s="265" customFormat="1" ht="18" customHeight="1">
      <c r="A22" s="268" t="s">
        <v>125</v>
      </c>
      <c r="B22" s="267">
        <v>1318951</v>
      </c>
      <c r="C22" s="267">
        <v>1318951</v>
      </c>
      <c r="D22" s="267"/>
      <c r="E22" s="267"/>
      <c r="F22" s="267"/>
      <c r="G22" s="267"/>
      <c r="H22" s="267"/>
      <c r="I22" s="340"/>
      <c r="J22" s="257">
        <f t="shared" si="1"/>
        <v>1318951</v>
      </c>
      <c r="K22" s="884">
        <f t="shared" si="2"/>
        <v>1318951</v>
      </c>
    </row>
    <row r="23" spans="1:11" s="265" customFormat="1" ht="18" customHeight="1">
      <c r="A23" s="268" t="s">
        <v>126</v>
      </c>
      <c r="B23" s="267">
        <v>110000</v>
      </c>
      <c r="C23" s="267">
        <v>110000</v>
      </c>
      <c r="D23" s="267"/>
      <c r="E23" s="267"/>
      <c r="F23" s="267"/>
      <c r="G23" s="267"/>
      <c r="H23" s="267"/>
      <c r="I23" s="340"/>
      <c r="J23" s="257">
        <f t="shared" si="1"/>
        <v>110000</v>
      </c>
      <c r="K23" s="884">
        <f t="shared" si="2"/>
        <v>110000</v>
      </c>
    </row>
    <row r="24" spans="1:11" s="265" customFormat="1" ht="18" customHeight="1">
      <c r="A24" s="268" t="s">
        <v>124</v>
      </c>
      <c r="B24" s="267">
        <v>35000</v>
      </c>
      <c r="C24" s="267">
        <v>35000</v>
      </c>
      <c r="D24" s="267"/>
      <c r="E24" s="267"/>
      <c r="F24" s="267"/>
      <c r="G24" s="267"/>
      <c r="H24" s="267"/>
      <c r="I24" s="340"/>
      <c r="J24" s="257">
        <f t="shared" si="1"/>
        <v>35000</v>
      </c>
      <c r="K24" s="884">
        <f t="shared" si="2"/>
        <v>35000</v>
      </c>
    </row>
    <row r="25" spans="1:11" ht="18" customHeight="1">
      <c r="A25" s="268" t="s">
        <v>127</v>
      </c>
      <c r="B25" s="267">
        <v>5000</v>
      </c>
      <c r="C25" s="267">
        <v>5000</v>
      </c>
      <c r="D25" s="266"/>
      <c r="E25" s="266"/>
      <c r="F25" s="266"/>
      <c r="G25" s="266"/>
      <c r="H25" s="266"/>
      <c r="I25" s="341"/>
      <c r="J25" s="257">
        <f t="shared" si="1"/>
        <v>5000</v>
      </c>
      <c r="K25" s="884">
        <f t="shared" si="2"/>
        <v>5000</v>
      </c>
    </row>
    <row r="26" spans="1:11" s="265" customFormat="1" ht="18" customHeight="1">
      <c r="A26" s="270" t="s">
        <v>306</v>
      </c>
      <c r="B26" s="266">
        <v>19500</v>
      </c>
      <c r="C26" s="266">
        <v>19500</v>
      </c>
      <c r="D26" s="266"/>
      <c r="E26" s="266"/>
      <c r="F26" s="266"/>
      <c r="G26" s="266"/>
      <c r="H26" s="266"/>
      <c r="I26" s="341"/>
      <c r="J26" s="257">
        <f t="shared" si="1"/>
        <v>19500</v>
      </c>
      <c r="K26" s="884">
        <f t="shared" si="2"/>
        <v>19500</v>
      </c>
    </row>
    <row r="27" spans="1:11" s="265" customFormat="1" ht="18" customHeight="1">
      <c r="A27" s="270" t="s">
        <v>307</v>
      </c>
      <c r="B27" s="266">
        <v>500</v>
      </c>
      <c r="C27" s="266">
        <v>530</v>
      </c>
      <c r="D27" s="238"/>
      <c r="E27" s="238"/>
      <c r="F27" s="238"/>
      <c r="G27" s="238"/>
      <c r="H27" s="238"/>
      <c r="I27" s="342"/>
      <c r="J27" s="257">
        <f t="shared" si="1"/>
        <v>500</v>
      </c>
      <c r="K27" s="884">
        <f t="shared" si="2"/>
        <v>530</v>
      </c>
    </row>
    <row r="28" spans="1:11" ht="18" customHeight="1">
      <c r="A28" s="262" t="s">
        <v>128</v>
      </c>
      <c r="B28" s="238">
        <f aca="true" t="shared" si="6" ref="B28:I28">SUM(B29+B30+B31+B32+B34+B35+B36+B37)</f>
        <v>1000009</v>
      </c>
      <c r="C28" s="238">
        <f>SUM(C29+C30+C31+C32+C34+C35+C36+C37)</f>
        <v>1000009</v>
      </c>
      <c r="D28" s="238">
        <f t="shared" si="6"/>
        <v>6125</v>
      </c>
      <c r="E28" s="238">
        <f t="shared" si="6"/>
        <v>6683</v>
      </c>
      <c r="F28" s="238">
        <f t="shared" si="6"/>
        <v>191995</v>
      </c>
      <c r="G28" s="238">
        <f>SUM(G29+G30+G31+G32+G34+G35+G36+G37)</f>
        <v>236916</v>
      </c>
      <c r="H28" s="238">
        <f t="shared" si="6"/>
        <v>26480</v>
      </c>
      <c r="I28" s="238">
        <f t="shared" si="6"/>
        <v>0</v>
      </c>
      <c r="J28" s="257">
        <f t="shared" si="1"/>
        <v>1224609</v>
      </c>
      <c r="K28" s="884">
        <f t="shared" si="2"/>
        <v>1243608</v>
      </c>
    </row>
    <row r="29" spans="1:11" ht="18" customHeight="1">
      <c r="A29" s="259" t="s">
        <v>514</v>
      </c>
      <c r="B29" s="266">
        <v>521842</v>
      </c>
      <c r="C29" s="266">
        <v>521842</v>
      </c>
      <c r="D29" s="266"/>
      <c r="E29" s="266"/>
      <c r="F29" s="266"/>
      <c r="G29" s="266"/>
      <c r="H29" s="266">
        <v>2000</v>
      </c>
      <c r="I29" s="341">
        <v>0</v>
      </c>
      <c r="J29" s="257">
        <f t="shared" si="1"/>
        <v>523842</v>
      </c>
      <c r="K29" s="884">
        <f t="shared" si="2"/>
        <v>521842</v>
      </c>
    </row>
    <row r="30" spans="1:11" ht="18" customHeight="1">
      <c r="A30" s="259" t="s">
        <v>944</v>
      </c>
      <c r="B30" s="266">
        <v>21082</v>
      </c>
      <c r="C30" s="266">
        <v>21082</v>
      </c>
      <c r="D30" s="266">
        <v>6125</v>
      </c>
      <c r="E30" s="266">
        <v>6125</v>
      </c>
      <c r="F30" s="266">
        <v>53055</v>
      </c>
      <c r="G30" s="266">
        <v>79908</v>
      </c>
      <c r="H30" s="266">
        <v>10378</v>
      </c>
      <c r="I30" s="341">
        <v>0</v>
      </c>
      <c r="J30" s="257">
        <f t="shared" si="1"/>
        <v>90640</v>
      </c>
      <c r="K30" s="884">
        <f t="shared" si="2"/>
        <v>107115</v>
      </c>
    </row>
    <row r="31" spans="1:11" ht="18" customHeight="1">
      <c r="A31" s="259" t="s">
        <v>308</v>
      </c>
      <c r="B31" s="266">
        <v>32100</v>
      </c>
      <c r="C31" s="266">
        <v>32100</v>
      </c>
      <c r="D31" s="266"/>
      <c r="E31" s="266">
        <v>364</v>
      </c>
      <c r="F31" s="266"/>
      <c r="G31" s="266"/>
      <c r="H31" s="266"/>
      <c r="I31" s="341"/>
      <c r="J31" s="257">
        <f t="shared" si="1"/>
        <v>32100</v>
      </c>
      <c r="K31" s="884">
        <f t="shared" si="2"/>
        <v>32464</v>
      </c>
    </row>
    <row r="32" spans="1:11" ht="18" customHeight="1">
      <c r="A32" s="259" t="s">
        <v>309</v>
      </c>
      <c r="B32" s="266">
        <v>101169</v>
      </c>
      <c r="C32" s="266">
        <v>101169</v>
      </c>
      <c r="D32" s="266"/>
      <c r="E32" s="266"/>
      <c r="F32" s="266"/>
      <c r="G32" s="266"/>
      <c r="H32" s="266"/>
      <c r="I32" s="341"/>
      <c r="J32" s="257">
        <f t="shared" si="1"/>
        <v>101169</v>
      </c>
      <c r="K32" s="884">
        <f t="shared" si="2"/>
        <v>101169</v>
      </c>
    </row>
    <row r="33" spans="1:11" ht="18" customHeight="1">
      <c r="A33" s="259" t="s">
        <v>129</v>
      </c>
      <c r="B33" s="266">
        <v>45000</v>
      </c>
      <c r="C33" s="266">
        <v>45000</v>
      </c>
      <c r="D33" s="266"/>
      <c r="E33" s="266"/>
      <c r="F33" s="266"/>
      <c r="G33" s="266"/>
      <c r="H33" s="266"/>
      <c r="I33" s="341"/>
      <c r="J33" s="257">
        <f t="shared" si="1"/>
        <v>45000</v>
      </c>
      <c r="K33" s="884">
        <f t="shared" si="2"/>
        <v>45000</v>
      </c>
    </row>
    <row r="34" spans="1:11" ht="18" customHeight="1">
      <c r="A34" s="259" t="s">
        <v>130</v>
      </c>
      <c r="B34" s="266"/>
      <c r="C34" s="266"/>
      <c r="D34" s="266"/>
      <c r="E34" s="266"/>
      <c r="F34" s="266">
        <v>92312</v>
      </c>
      <c r="G34" s="266">
        <v>92312</v>
      </c>
      <c r="H34" s="266"/>
      <c r="I34" s="341"/>
      <c r="J34" s="257">
        <f t="shared" si="1"/>
        <v>92312</v>
      </c>
      <c r="K34" s="884">
        <f>SUM(C34+E34+G34+I34)</f>
        <v>92312</v>
      </c>
    </row>
    <row r="35" spans="1:11" ht="18" customHeight="1">
      <c r="A35" s="271" t="s">
        <v>429</v>
      </c>
      <c r="B35" s="266">
        <v>176746</v>
      </c>
      <c r="C35" s="266">
        <v>176746</v>
      </c>
      <c r="D35" s="266"/>
      <c r="E35" s="266"/>
      <c r="F35" s="266">
        <v>46628</v>
      </c>
      <c r="G35" s="266">
        <v>64606</v>
      </c>
      <c r="H35" s="266">
        <v>14102</v>
      </c>
      <c r="I35" s="341">
        <v>0</v>
      </c>
      <c r="J35" s="257">
        <f t="shared" si="1"/>
        <v>237476</v>
      </c>
      <c r="K35" s="884">
        <f t="shared" si="2"/>
        <v>241352</v>
      </c>
    </row>
    <row r="36" spans="1:11" s="241" customFormat="1" ht="18" customHeight="1">
      <c r="A36" s="259" t="s">
        <v>131</v>
      </c>
      <c r="B36" s="266">
        <v>16766</v>
      </c>
      <c r="C36" s="266">
        <v>16766</v>
      </c>
      <c r="D36" s="238"/>
      <c r="E36" s="266">
        <v>20</v>
      </c>
      <c r="F36" s="238"/>
      <c r="G36" s="266">
        <v>90</v>
      </c>
      <c r="H36" s="238"/>
      <c r="I36" s="342"/>
      <c r="J36" s="257">
        <f t="shared" si="1"/>
        <v>16766</v>
      </c>
      <c r="K36" s="884">
        <f t="shared" si="2"/>
        <v>16876</v>
      </c>
    </row>
    <row r="37" spans="1:11" ht="18" customHeight="1">
      <c r="A37" s="259" t="s">
        <v>412</v>
      </c>
      <c r="B37" s="266">
        <v>130304</v>
      </c>
      <c r="C37" s="266">
        <v>130304</v>
      </c>
      <c r="D37" s="266"/>
      <c r="E37" s="266">
        <v>174</v>
      </c>
      <c r="F37" s="266"/>
      <c r="G37" s="266"/>
      <c r="H37" s="266"/>
      <c r="I37" s="341"/>
      <c r="J37" s="257">
        <f t="shared" si="1"/>
        <v>130304</v>
      </c>
      <c r="K37" s="884">
        <f>SUM(C37+E37+G37+I37)</f>
        <v>130478</v>
      </c>
    </row>
    <row r="38" spans="1:11" ht="18" customHeight="1">
      <c r="A38" s="263" t="s">
        <v>132</v>
      </c>
      <c r="B38" s="238">
        <f>SUM(B39:B39)</f>
        <v>191090</v>
      </c>
      <c r="C38" s="238">
        <f>SUM(C39:C39)</f>
        <v>194088</v>
      </c>
      <c r="D38" s="238">
        <f>SUM(D39:D39)</f>
        <v>0</v>
      </c>
      <c r="E38" s="238"/>
      <c r="F38" s="238">
        <f>SUM(F39:F39)</f>
        <v>0</v>
      </c>
      <c r="G38" s="238">
        <f>SUM(G39:G39)</f>
        <v>0</v>
      </c>
      <c r="H38" s="238">
        <f>SUM(H39:H39)</f>
        <v>0</v>
      </c>
      <c r="I38" s="238">
        <f>SUM(I39:I39)</f>
        <v>0</v>
      </c>
      <c r="J38" s="257">
        <f t="shared" si="1"/>
        <v>191090</v>
      </c>
      <c r="K38" s="884">
        <f t="shared" si="2"/>
        <v>194088</v>
      </c>
    </row>
    <row r="39" spans="1:11" s="241" customFormat="1" ht="18" customHeight="1">
      <c r="A39" s="259" t="s">
        <v>413</v>
      </c>
      <c r="B39" s="266">
        <v>191090</v>
      </c>
      <c r="C39" s="266">
        <v>194088</v>
      </c>
      <c r="D39" s="238"/>
      <c r="E39" s="238"/>
      <c r="F39" s="238"/>
      <c r="G39" s="238"/>
      <c r="H39" s="238"/>
      <c r="I39" s="342"/>
      <c r="J39" s="257">
        <f t="shared" si="1"/>
        <v>191090</v>
      </c>
      <c r="K39" s="884">
        <f>SUM(C39+E39+G39+I39)</f>
        <v>194088</v>
      </c>
    </row>
    <row r="40" spans="1:11" s="241" customFormat="1" ht="18" customHeight="1">
      <c r="A40" s="263" t="s">
        <v>249</v>
      </c>
      <c r="B40" s="266"/>
      <c r="C40" s="238">
        <f>SUM(C41:C42)</f>
        <v>98909</v>
      </c>
      <c r="D40" s="238"/>
      <c r="E40" s="238"/>
      <c r="F40" s="238"/>
      <c r="G40" s="238">
        <f>SUM(G41:G42)</f>
        <v>651</v>
      </c>
      <c r="H40" s="238"/>
      <c r="I40" s="342"/>
      <c r="J40" s="257"/>
      <c r="K40" s="884">
        <f>SUM(C40+E40+G40+I40)</f>
        <v>99560</v>
      </c>
    </row>
    <row r="41" spans="1:11" s="241" customFormat="1" ht="18" customHeight="1">
      <c r="A41" s="259" t="s">
        <v>73</v>
      </c>
      <c r="B41" s="266"/>
      <c r="C41" s="266">
        <v>96209</v>
      </c>
      <c r="D41" s="238"/>
      <c r="E41" s="238"/>
      <c r="F41" s="238"/>
      <c r="G41" s="238"/>
      <c r="H41" s="238"/>
      <c r="I41" s="342"/>
      <c r="J41" s="257"/>
      <c r="K41" s="884">
        <f>SUM(C41+E41+G41+I41)</f>
        <v>96209</v>
      </c>
    </row>
    <row r="42" spans="1:11" s="241" customFormat="1" ht="18" customHeight="1">
      <c r="A42" s="259" t="s">
        <v>74</v>
      </c>
      <c r="B42" s="266"/>
      <c r="C42" s="266">
        <v>2700</v>
      </c>
      <c r="D42" s="238"/>
      <c r="E42" s="238"/>
      <c r="F42" s="238"/>
      <c r="G42" s="266">
        <v>651</v>
      </c>
      <c r="H42" s="238"/>
      <c r="I42" s="342"/>
      <c r="J42" s="257"/>
      <c r="K42" s="884">
        <f>SUM(C42+E42+G42+I42)</f>
        <v>3351</v>
      </c>
    </row>
    <row r="43" spans="1:11" ht="18" customHeight="1">
      <c r="A43" s="273" t="s">
        <v>250</v>
      </c>
      <c r="B43" s="238">
        <f>SUM(B44:B44)</f>
        <v>28075</v>
      </c>
      <c r="C43" s="238">
        <f>SUM(C44:C46)</f>
        <v>42745</v>
      </c>
      <c r="D43" s="238">
        <f>SUM(D44:D44)</f>
        <v>0</v>
      </c>
      <c r="E43" s="238">
        <f>SUM(E44:E45)</f>
        <v>990</v>
      </c>
      <c r="F43" s="238">
        <f>SUM(F44:F44)</f>
        <v>0</v>
      </c>
      <c r="G43" s="238">
        <f>SUM(G44:G46)</f>
        <v>900</v>
      </c>
      <c r="H43" s="238">
        <f>SUM(H44:H44)</f>
        <v>0</v>
      </c>
      <c r="I43" s="238">
        <f>SUM(I44:I44)</f>
        <v>0</v>
      </c>
      <c r="J43" s="257">
        <f t="shared" si="1"/>
        <v>28075</v>
      </c>
      <c r="K43" s="884">
        <f t="shared" si="2"/>
        <v>44635</v>
      </c>
    </row>
    <row r="44" spans="1:11" s="265" customFormat="1" ht="18" customHeight="1">
      <c r="A44" s="272" t="s">
        <v>310</v>
      </c>
      <c r="B44" s="266">
        <v>28075</v>
      </c>
      <c r="C44" s="266">
        <v>28075</v>
      </c>
      <c r="D44" s="267"/>
      <c r="E44" s="267"/>
      <c r="F44" s="267"/>
      <c r="G44" s="267"/>
      <c r="H44" s="267"/>
      <c r="I44" s="340"/>
      <c r="J44" s="257">
        <f t="shared" si="1"/>
        <v>28075</v>
      </c>
      <c r="K44" s="884">
        <f t="shared" si="2"/>
        <v>28075</v>
      </c>
    </row>
    <row r="45" spans="1:11" s="265" customFormat="1" ht="18" customHeight="1">
      <c r="A45" s="272" t="s">
        <v>73</v>
      </c>
      <c r="B45" s="266"/>
      <c r="C45" s="266">
        <v>14070</v>
      </c>
      <c r="D45" s="267"/>
      <c r="E45" s="267">
        <v>990</v>
      </c>
      <c r="F45" s="267"/>
      <c r="G45" s="267"/>
      <c r="H45" s="267"/>
      <c r="I45" s="340"/>
      <c r="J45" s="257"/>
      <c r="K45" s="884">
        <f t="shared" si="2"/>
        <v>15060</v>
      </c>
    </row>
    <row r="46" spans="1:11" s="265" customFormat="1" ht="18" customHeight="1">
      <c r="A46" s="272" t="s">
        <v>74</v>
      </c>
      <c r="B46" s="266"/>
      <c r="C46" s="266">
        <v>600</v>
      </c>
      <c r="D46" s="267"/>
      <c r="E46" s="267"/>
      <c r="F46" s="267"/>
      <c r="G46" s="267">
        <v>900</v>
      </c>
      <c r="H46" s="267"/>
      <c r="I46" s="340"/>
      <c r="J46" s="257"/>
      <c r="K46" s="884">
        <f t="shared" si="2"/>
        <v>1500</v>
      </c>
    </row>
    <row r="47" spans="1:11" s="265" customFormat="1" ht="18" customHeight="1">
      <c r="A47" s="273" t="s">
        <v>135</v>
      </c>
      <c r="B47" s="238">
        <f>SUM(B6+B9+B12+B17+B28+B38+B43)</f>
        <v>6114785</v>
      </c>
      <c r="C47" s="238">
        <f>SUM(C6+C9+C12+C17+C28+C38+C43+C40+C15)</f>
        <v>6153365</v>
      </c>
      <c r="D47" s="238">
        <f>SUM(D6+D9+D12+D17+D28+D38+D43)</f>
        <v>42213</v>
      </c>
      <c r="E47" s="238">
        <f>SUM(E6+E9+E12+E17+E28+E38+E43)</f>
        <v>42963</v>
      </c>
      <c r="F47" s="238">
        <f>SUM(F6+F9+F12+F17+F28+F38+F43)</f>
        <v>303205</v>
      </c>
      <c r="G47" s="238">
        <f>SUM(G6+G9+G12+G17+G28+G38+G43+G45+G40)</f>
        <v>361942</v>
      </c>
      <c r="H47" s="238">
        <f>SUM(H6+H9+H12+H17+H28+H38+H43)</f>
        <v>37680</v>
      </c>
      <c r="I47" s="238">
        <f>SUM(I6+I9+I12+I17+I28+I38+I43)</f>
        <v>0</v>
      </c>
      <c r="J47" s="257">
        <f t="shared" si="1"/>
        <v>6497883</v>
      </c>
      <c r="K47" s="884">
        <f>SUM(C47+E47+G47+I47)</f>
        <v>6558270</v>
      </c>
    </row>
    <row r="48" spans="1:11" s="261" customFormat="1" ht="18" customHeight="1">
      <c r="A48" s="274" t="s">
        <v>172</v>
      </c>
      <c r="B48" s="238">
        <f>SUM(B49:B49)</f>
        <v>709262</v>
      </c>
      <c r="C48" s="238">
        <f>SUM(C49:C49)</f>
        <v>709262</v>
      </c>
      <c r="D48" s="238">
        <f>SUM(D49:D49)</f>
        <v>0</v>
      </c>
      <c r="E48" s="238"/>
      <c r="F48" s="238">
        <f>SUM(F49:F49)</f>
        <v>0</v>
      </c>
      <c r="G48" s="238"/>
      <c r="H48" s="238">
        <f>SUM(H49:H49)</f>
        <v>0</v>
      </c>
      <c r="I48" s="342">
        <v>0</v>
      </c>
      <c r="J48" s="257">
        <f t="shared" si="1"/>
        <v>709262</v>
      </c>
      <c r="K48" s="884">
        <f t="shared" si="2"/>
        <v>709262</v>
      </c>
    </row>
    <row r="49" spans="1:11" s="241" customFormat="1" ht="18" customHeight="1">
      <c r="A49" s="275" t="s">
        <v>174</v>
      </c>
      <c r="B49" s="266">
        <v>709262</v>
      </c>
      <c r="C49" s="266">
        <v>709262</v>
      </c>
      <c r="D49" s="238"/>
      <c r="E49" s="238"/>
      <c r="F49" s="238"/>
      <c r="G49" s="238"/>
      <c r="H49" s="238"/>
      <c r="I49" s="342"/>
      <c r="J49" s="257">
        <f t="shared" si="1"/>
        <v>709262</v>
      </c>
      <c r="K49" s="884">
        <f t="shared" si="2"/>
        <v>709262</v>
      </c>
    </row>
    <row r="50" spans="1:11" ht="15.75">
      <c r="A50" s="273" t="s">
        <v>136</v>
      </c>
      <c r="B50" s="266">
        <v>100000</v>
      </c>
      <c r="C50" s="266">
        <v>81606</v>
      </c>
      <c r="D50" s="266"/>
      <c r="E50" s="266">
        <v>3010</v>
      </c>
      <c r="F50" s="266"/>
      <c r="G50" s="266">
        <v>68749</v>
      </c>
      <c r="H50" s="266"/>
      <c r="I50" s="341"/>
      <c r="J50" s="257">
        <f t="shared" si="1"/>
        <v>100000</v>
      </c>
      <c r="K50" s="884">
        <f t="shared" si="2"/>
        <v>153365</v>
      </c>
    </row>
    <row r="51" spans="1:11" ht="15.75">
      <c r="A51" s="273" t="s">
        <v>137</v>
      </c>
      <c r="B51" s="266"/>
      <c r="C51" s="266"/>
      <c r="D51" s="266">
        <v>658320</v>
      </c>
      <c r="E51" s="266">
        <v>671869</v>
      </c>
      <c r="F51" s="266">
        <v>852082</v>
      </c>
      <c r="G51" s="266">
        <v>1005817</v>
      </c>
      <c r="H51" s="266">
        <v>145814</v>
      </c>
      <c r="I51" s="341">
        <v>0</v>
      </c>
      <c r="J51" s="257">
        <f t="shared" si="1"/>
        <v>1656216</v>
      </c>
      <c r="K51" s="884">
        <f t="shared" si="2"/>
        <v>1677686</v>
      </c>
    </row>
    <row r="52" spans="1:11" ht="15.75">
      <c r="A52" s="273" t="s">
        <v>231</v>
      </c>
      <c r="B52" s="266"/>
      <c r="C52" s="238">
        <v>200000</v>
      </c>
      <c r="D52" s="266"/>
      <c r="E52" s="266"/>
      <c r="F52" s="266"/>
      <c r="G52" s="266"/>
      <c r="H52" s="266"/>
      <c r="I52" s="341"/>
      <c r="J52" s="257"/>
      <c r="K52" s="884">
        <f t="shared" si="2"/>
        <v>200000</v>
      </c>
    </row>
    <row r="53" spans="1:11" ht="15.75">
      <c r="A53" s="276" t="s">
        <v>138</v>
      </c>
      <c r="B53" s="238">
        <f aca="true" t="shared" si="7" ref="B53:I53">SUM(B48+B50+B51)</f>
        <v>809262</v>
      </c>
      <c r="C53" s="238">
        <f>SUM(C48+C50+C51+C52)</f>
        <v>990868</v>
      </c>
      <c r="D53" s="238">
        <f t="shared" si="7"/>
        <v>658320</v>
      </c>
      <c r="E53" s="238">
        <f t="shared" si="7"/>
        <v>674879</v>
      </c>
      <c r="F53" s="238">
        <f t="shared" si="7"/>
        <v>852082</v>
      </c>
      <c r="G53" s="238">
        <f t="shared" si="7"/>
        <v>1074566</v>
      </c>
      <c r="H53" s="238">
        <f t="shared" si="7"/>
        <v>145814</v>
      </c>
      <c r="I53" s="238">
        <f t="shared" si="7"/>
        <v>0</v>
      </c>
      <c r="J53" s="257">
        <f t="shared" si="1"/>
        <v>2465478</v>
      </c>
      <c r="K53" s="884">
        <f t="shared" si="2"/>
        <v>2740313</v>
      </c>
    </row>
    <row r="54" spans="1:11" s="241" customFormat="1" ht="16.5" thickBot="1">
      <c r="A54" s="277" t="s">
        <v>139</v>
      </c>
      <c r="B54" s="240">
        <f aca="true" t="shared" si="8" ref="B54:I54">SUM(B47+B53)</f>
        <v>6924047</v>
      </c>
      <c r="C54" s="240">
        <f>SUM(C47+C53+C15)</f>
        <v>7144234</v>
      </c>
      <c r="D54" s="240">
        <f t="shared" si="8"/>
        <v>700533</v>
      </c>
      <c r="E54" s="240">
        <f t="shared" si="8"/>
        <v>717842</v>
      </c>
      <c r="F54" s="240">
        <f t="shared" si="8"/>
        <v>1155287</v>
      </c>
      <c r="G54" s="240">
        <f t="shared" si="8"/>
        <v>1436508</v>
      </c>
      <c r="H54" s="240">
        <f t="shared" si="8"/>
        <v>183494</v>
      </c>
      <c r="I54" s="240">
        <f t="shared" si="8"/>
        <v>0</v>
      </c>
      <c r="J54" s="885">
        <f t="shared" si="1"/>
        <v>8963361</v>
      </c>
      <c r="K54" s="886">
        <f>SUM(C54+E54+G54+I54)</f>
        <v>9298584</v>
      </c>
    </row>
  </sheetData>
  <sheetProtection/>
  <mergeCells count="7">
    <mergeCell ref="A2:J2"/>
    <mergeCell ref="A4:A5"/>
    <mergeCell ref="B4:C4"/>
    <mergeCell ref="D4:E4"/>
    <mergeCell ref="F4:G4"/>
    <mergeCell ref="H4:I4"/>
    <mergeCell ref="J4:K4"/>
  </mergeCells>
  <printOptions horizontalCentered="1"/>
  <pageMargins left="0.3937007874015748" right="0.07874015748031496" top="0.4724409448818898" bottom="0.2362204724409449" header="0.2362204724409449" footer="0.15748031496062992"/>
  <pageSetup fitToHeight="1" fitToWidth="1" horizontalDpi="600" verticalDpi="600" orientation="landscape" paperSize="9" scale="49" r:id="rId1"/>
  <headerFooter alignWithMargins="0">
    <oddHeader>&amp;L&amp;11 3. melléklet a 13/2015.(V.29.) önkormányzati rendelethez
3. melléklet az 1/2015.(I.30.)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1"/>
  <sheetViews>
    <sheetView view="pageBreakPreview" zoomScale="86" zoomScaleSheetLayoutView="86" workbookViewId="0" topLeftCell="C1">
      <selection activeCell="D21" sqref="D21"/>
    </sheetView>
  </sheetViews>
  <sheetFormatPr defaultColWidth="9.00390625" defaultRowHeight="25.5" customHeight="1"/>
  <cols>
    <col min="1" max="1" width="0.12890625" style="1" hidden="1" customWidth="1"/>
    <col min="2" max="2" width="0" style="1" hidden="1" customWidth="1"/>
    <col min="3" max="3" width="58.875" style="1" customWidth="1"/>
    <col min="4" max="13" width="19.75390625" style="1" customWidth="1"/>
    <col min="14" max="16384" width="9.125" style="1" customWidth="1"/>
  </cols>
  <sheetData>
    <row r="1" spans="3:13" s="50" customFormat="1" ht="18" customHeight="1">
      <c r="C1" s="914" t="s">
        <v>616</v>
      </c>
      <c r="D1" s="914"/>
      <c r="E1" s="914"/>
      <c r="F1" s="914"/>
      <c r="G1" s="914"/>
      <c r="H1" s="914"/>
      <c r="I1" s="914"/>
      <c r="J1" s="914"/>
      <c r="K1" s="914"/>
      <c r="L1" s="914"/>
      <c r="M1" s="305"/>
    </row>
    <row r="2" spans="3:13" s="50" customFormat="1" ht="18" customHeight="1">
      <c r="C2" s="915" t="s">
        <v>38</v>
      </c>
      <c r="D2" s="915"/>
      <c r="E2" s="915"/>
      <c r="F2" s="915"/>
      <c r="G2" s="915"/>
      <c r="H2" s="915"/>
      <c r="I2" s="915"/>
      <c r="J2" s="915"/>
      <c r="K2" s="915"/>
      <c r="L2" s="905"/>
      <c r="M2" s="306"/>
    </row>
    <row r="3" spans="3:11" s="50" customFormat="1" ht="18" customHeight="1" thickBot="1">
      <c r="C3" s="51"/>
      <c r="D3" s="51"/>
      <c r="E3" s="51"/>
      <c r="F3" s="51"/>
      <c r="G3" s="51"/>
      <c r="H3" s="51"/>
      <c r="I3" s="51"/>
      <c r="J3" s="51"/>
      <c r="K3" s="51"/>
    </row>
    <row r="4" spans="1:23" ht="42" customHeight="1">
      <c r="A4" s="52"/>
      <c r="B4" s="50"/>
      <c r="C4" s="906" t="s">
        <v>39</v>
      </c>
      <c r="D4" s="908" t="s">
        <v>275</v>
      </c>
      <c r="E4" s="908"/>
      <c r="F4" s="908" t="s">
        <v>282</v>
      </c>
      <c r="G4" s="908"/>
      <c r="H4" s="908" t="s">
        <v>40</v>
      </c>
      <c r="I4" s="908"/>
      <c r="J4" s="908" t="s">
        <v>41</v>
      </c>
      <c r="K4" s="908"/>
      <c r="L4" s="909" t="s">
        <v>644</v>
      </c>
      <c r="M4" s="91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23" ht="18.75" customHeight="1">
      <c r="A5" s="53"/>
      <c r="B5" s="54"/>
      <c r="C5" s="907"/>
      <c r="D5" s="55" t="s">
        <v>274</v>
      </c>
      <c r="E5" s="345" t="s">
        <v>182</v>
      </c>
      <c r="F5" s="55" t="s">
        <v>274</v>
      </c>
      <c r="G5" s="345" t="s">
        <v>182</v>
      </c>
      <c r="H5" s="55" t="s">
        <v>274</v>
      </c>
      <c r="I5" s="345" t="s">
        <v>182</v>
      </c>
      <c r="J5" s="55" t="s">
        <v>274</v>
      </c>
      <c r="K5" s="345" t="s">
        <v>182</v>
      </c>
      <c r="L5" s="55" t="s">
        <v>142</v>
      </c>
      <c r="M5" s="346" t="s">
        <v>182</v>
      </c>
      <c r="N5" s="50"/>
      <c r="O5" s="50"/>
      <c r="P5" s="50"/>
      <c r="Q5" s="50"/>
      <c r="R5" s="50"/>
      <c r="S5" s="50"/>
      <c r="T5" s="50"/>
      <c r="U5" s="50"/>
      <c r="V5" s="50"/>
      <c r="W5" s="50"/>
    </row>
    <row r="6" spans="1:23" s="60" customFormat="1" ht="19.5" customHeight="1">
      <c r="A6" s="56"/>
      <c r="B6" s="57"/>
      <c r="C6" s="58" t="s">
        <v>42</v>
      </c>
      <c r="D6" s="59">
        <v>221020</v>
      </c>
      <c r="E6" s="59">
        <v>225064</v>
      </c>
      <c r="F6" s="59">
        <v>392724</v>
      </c>
      <c r="G6" s="59">
        <v>399857</v>
      </c>
      <c r="H6" s="59">
        <v>453611</v>
      </c>
      <c r="I6" s="59">
        <v>564739</v>
      </c>
      <c r="J6" s="59">
        <v>94098</v>
      </c>
      <c r="K6" s="59"/>
      <c r="L6" s="347">
        <f>SUM(D6+F6+H6+J6)</f>
        <v>1161453</v>
      </c>
      <c r="M6" s="887">
        <f>SUM(E6+G6+I6+K6)</f>
        <v>1189660</v>
      </c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s="60" customFormat="1" ht="19.5" customHeight="1">
      <c r="A7" s="56"/>
      <c r="B7" s="57"/>
      <c r="C7" s="58" t="s">
        <v>43</v>
      </c>
      <c r="D7" s="59">
        <v>50693</v>
      </c>
      <c r="E7" s="59">
        <v>51449</v>
      </c>
      <c r="F7" s="59">
        <v>110887</v>
      </c>
      <c r="G7" s="59">
        <v>112776</v>
      </c>
      <c r="H7" s="59">
        <v>120024</v>
      </c>
      <c r="I7" s="59">
        <v>151555</v>
      </c>
      <c r="J7" s="59">
        <v>26841</v>
      </c>
      <c r="K7" s="59"/>
      <c r="L7" s="347">
        <f aca="true" t="shared" si="0" ref="L7:L33">SUM(D7+F7+H7+J7)</f>
        <v>308445</v>
      </c>
      <c r="M7" s="887">
        <f aca="true" t="shared" si="1" ref="M7:M33">SUM(E7+G7+I7+K7)</f>
        <v>315780</v>
      </c>
      <c r="N7" s="57"/>
      <c r="O7" s="57"/>
      <c r="P7" s="57"/>
      <c r="Q7" s="57"/>
      <c r="R7" s="57"/>
      <c r="S7" s="57"/>
      <c r="T7" s="57"/>
      <c r="U7" s="57"/>
      <c r="V7" s="57"/>
      <c r="W7" s="57"/>
    </row>
    <row r="8" spans="1:23" s="60" customFormat="1" ht="19.5" customHeight="1">
      <c r="A8" s="56"/>
      <c r="B8" s="57"/>
      <c r="C8" s="61" t="s">
        <v>44</v>
      </c>
      <c r="D8" s="62">
        <v>974880</v>
      </c>
      <c r="E8" s="62">
        <v>875957</v>
      </c>
      <c r="F8" s="62">
        <v>145311</v>
      </c>
      <c r="G8" s="62">
        <v>146155</v>
      </c>
      <c r="H8" s="62">
        <v>549085</v>
      </c>
      <c r="I8" s="62">
        <v>654476</v>
      </c>
      <c r="J8" s="59">
        <v>54173</v>
      </c>
      <c r="K8" s="59"/>
      <c r="L8" s="347">
        <f t="shared" si="0"/>
        <v>1723449</v>
      </c>
      <c r="M8" s="887">
        <f t="shared" si="1"/>
        <v>1676588</v>
      </c>
      <c r="N8" s="57"/>
      <c r="O8" s="57"/>
      <c r="P8" s="57"/>
      <c r="Q8" s="57"/>
      <c r="R8" s="57"/>
      <c r="S8" s="57"/>
      <c r="T8" s="57"/>
      <c r="U8" s="57"/>
      <c r="V8" s="57"/>
      <c r="W8" s="57"/>
    </row>
    <row r="9" spans="1:23" s="60" customFormat="1" ht="19.5" customHeight="1">
      <c r="A9" s="56"/>
      <c r="B9" s="57"/>
      <c r="C9" s="63" t="s">
        <v>51</v>
      </c>
      <c r="D9" s="62">
        <v>45474</v>
      </c>
      <c r="E9" s="62">
        <v>44546</v>
      </c>
      <c r="F9" s="62">
        <v>16777</v>
      </c>
      <c r="G9" s="62">
        <v>24620</v>
      </c>
      <c r="H9" s="62"/>
      <c r="I9" s="62"/>
      <c r="J9" s="59"/>
      <c r="K9" s="59"/>
      <c r="L9" s="347">
        <f t="shared" si="0"/>
        <v>62251</v>
      </c>
      <c r="M9" s="887">
        <f t="shared" si="1"/>
        <v>69166</v>
      </c>
      <c r="N9" s="57"/>
      <c r="O9" s="57"/>
      <c r="P9" s="57"/>
      <c r="Q9" s="57"/>
      <c r="R9" s="57"/>
      <c r="S9" s="57"/>
      <c r="T9" s="57"/>
      <c r="U9" s="57"/>
      <c r="V9" s="57"/>
      <c r="W9" s="57"/>
    </row>
    <row r="10" spans="1:23" s="60" customFormat="1" ht="19.5" customHeight="1">
      <c r="A10" s="56"/>
      <c r="B10" s="57"/>
      <c r="C10" s="61" t="s">
        <v>46</v>
      </c>
      <c r="D10" s="62">
        <f>(D11+D12+D13+D17)</f>
        <v>1108548</v>
      </c>
      <c r="E10" s="62">
        <f>(E11+E12+E13+E17)</f>
        <v>1213639</v>
      </c>
      <c r="F10" s="62">
        <f aca="true" t="shared" si="2" ref="F10:K10">SUM(F11+F12+F13+F17)</f>
        <v>3000</v>
      </c>
      <c r="G10" s="62">
        <f t="shared" si="2"/>
        <v>953</v>
      </c>
      <c r="H10" s="62">
        <f t="shared" si="2"/>
        <v>0</v>
      </c>
      <c r="I10" s="62">
        <f t="shared" si="2"/>
        <v>1965</v>
      </c>
      <c r="J10" s="62">
        <f t="shared" si="2"/>
        <v>0</v>
      </c>
      <c r="K10" s="62">
        <f t="shared" si="2"/>
        <v>0</v>
      </c>
      <c r="L10" s="347">
        <f t="shared" si="0"/>
        <v>1111548</v>
      </c>
      <c r="M10" s="887">
        <f t="shared" si="1"/>
        <v>1216557</v>
      </c>
      <c r="N10" s="57"/>
      <c r="O10" s="57"/>
      <c r="P10" s="57"/>
      <c r="Q10" s="57"/>
      <c r="R10" s="57"/>
      <c r="S10" s="57"/>
      <c r="T10" s="57"/>
      <c r="U10" s="57"/>
      <c r="V10" s="57"/>
      <c r="W10" s="57"/>
    </row>
    <row r="11" spans="1:23" ht="19.5" customHeight="1">
      <c r="A11" s="52"/>
      <c r="B11" s="50"/>
      <c r="C11" s="64" t="s">
        <v>48</v>
      </c>
      <c r="D11" s="65">
        <v>41220</v>
      </c>
      <c r="E11" s="65">
        <v>40220</v>
      </c>
      <c r="F11" s="65">
        <v>1000</v>
      </c>
      <c r="G11" s="65">
        <v>0</v>
      </c>
      <c r="H11" s="65"/>
      <c r="I11" s="65"/>
      <c r="J11" s="65"/>
      <c r="K11" s="65"/>
      <c r="L11" s="347">
        <f t="shared" si="0"/>
        <v>42220</v>
      </c>
      <c r="M11" s="887">
        <f t="shared" si="1"/>
        <v>40220</v>
      </c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23" ht="19.5" customHeight="1">
      <c r="A12" s="52"/>
      <c r="B12" s="50"/>
      <c r="C12" s="64" t="s">
        <v>49</v>
      </c>
      <c r="D12" s="65">
        <v>867928</v>
      </c>
      <c r="E12" s="65">
        <v>1090694</v>
      </c>
      <c r="F12" s="65"/>
      <c r="G12" s="65"/>
      <c r="H12" s="65"/>
      <c r="I12" s="65">
        <v>1965</v>
      </c>
      <c r="J12" s="65"/>
      <c r="K12" s="65"/>
      <c r="L12" s="347">
        <f t="shared" si="0"/>
        <v>867928</v>
      </c>
      <c r="M12" s="887">
        <f t="shared" si="1"/>
        <v>1092659</v>
      </c>
      <c r="N12" s="50"/>
      <c r="O12" s="50"/>
      <c r="P12" s="50"/>
      <c r="Q12" s="50"/>
      <c r="R12" s="50"/>
      <c r="S12" s="50"/>
      <c r="T12" s="50"/>
      <c r="U12" s="50"/>
      <c r="V12" s="50"/>
      <c r="W12" s="50"/>
    </row>
    <row r="13" spans="1:23" s="60" customFormat="1" ht="19.5" customHeight="1">
      <c r="A13" s="56"/>
      <c r="B13" s="57"/>
      <c r="C13" s="66" t="s">
        <v>166</v>
      </c>
      <c r="D13" s="67">
        <f>SUM(D14:D16)</f>
        <v>193800</v>
      </c>
      <c r="E13" s="67">
        <v>79045</v>
      </c>
      <c r="F13" s="67"/>
      <c r="G13" s="67"/>
      <c r="H13" s="67"/>
      <c r="I13" s="67"/>
      <c r="J13" s="67"/>
      <c r="K13" s="67"/>
      <c r="L13" s="347">
        <f t="shared" si="0"/>
        <v>193800</v>
      </c>
      <c r="M13" s="887">
        <f t="shared" si="1"/>
        <v>79045</v>
      </c>
      <c r="N13" s="57"/>
      <c r="O13" s="57"/>
      <c r="P13" s="57"/>
      <c r="Q13" s="57"/>
      <c r="R13" s="57"/>
      <c r="S13" s="57"/>
      <c r="T13" s="57"/>
      <c r="U13" s="57"/>
      <c r="V13" s="57"/>
      <c r="W13" s="57"/>
    </row>
    <row r="14" spans="1:23" s="72" customFormat="1" ht="19.5" customHeight="1">
      <c r="A14" s="68"/>
      <c r="B14" s="69"/>
      <c r="C14" s="70" t="s">
        <v>50</v>
      </c>
      <c r="D14" s="71">
        <v>15000</v>
      </c>
      <c r="E14" s="71">
        <v>12274</v>
      </c>
      <c r="F14" s="71"/>
      <c r="G14" s="71"/>
      <c r="H14" s="71"/>
      <c r="I14" s="71"/>
      <c r="J14" s="71"/>
      <c r="K14" s="71"/>
      <c r="L14" s="347">
        <f t="shared" si="0"/>
        <v>15000</v>
      </c>
      <c r="M14" s="887">
        <f t="shared" si="1"/>
        <v>12274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1:23" s="72" customFormat="1" ht="19.5" customHeight="1">
      <c r="A15" s="68"/>
      <c r="B15" s="69"/>
      <c r="C15" s="70" t="s">
        <v>303</v>
      </c>
      <c r="D15" s="71">
        <v>100000</v>
      </c>
      <c r="E15" s="71">
        <v>42344</v>
      </c>
      <c r="F15" s="71"/>
      <c r="G15" s="71"/>
      <c r="H15" s="71"/>
      <c r="I15" s="71"/>
      <c r="J15" s="71"/>
      <c r="K15" s="71"/>
      <c r="L15" s="347">
        <f t="shared" si="0"/>
        <v>100000</v>
      </c>
      <c r="M15" s="887">
        <f t="shared" si="1"/>
        <v>42344</v>
      </c>
      <c r="N15" s="69"/>
      <c r="O15" s="69"/>
      <c r="P15" s="69"/>
      <c r="Q15" s="69"/>
      <c r="R15" s="69"/>
      <c r="S15" s="69"/>
      <c r="T15" s="69"/>
      <c r="U15" s="69"/>
      <c r="V15" s="69"/>
      <c r="W15" s="69"/>
    </row>
    <row r="16" spans="1:23" s="72" customFormat="1" ht="19.5" customHeight="1">
      <c r="A16" s="68"/>
      <c r="B16" s="69"/>
      <c r="C16" s="70" t="s">
        <v>60</v>
      </c>
      <c r="D16" s="71">
        <v>78800</v>
      </c>
      <c r="E16" s="71">
        <v>24427</v>
      </c>
      <c r="F16" s="71"/>
      <c r="G16" s="71"/>
      <c r="H16" s="71"/>
      <c r="I16" s="71"/>
      <c r="J16" s="71"/>
      <c r="K16" s="71"/>
      <c r="L16" s="347">
        <f t="shared" si="0"/>
        <v>78800</v>
      </c>
      <c r="M16" s="887">
        <f t="shared" si="1"/>
        <v>24427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1:23" s="60" customFormat="1" ht="19.5" customHeight="1" thickBot="1">
      <c r="A17" s="73"/>
      <c r="B17" s="74"/>
      <c r="C17" s="66" t="s">
        <v>304</v>
      </c>
      <c r="D17" s="67">
        <v>5600</v>
      </c>
      <c r="E17" s="67">
        <v>3680</v>
      </c>
      <c r="F17" s="67">
        <v>2000</v>
      </c>
      <c r="G17" s="67">
        <v>953</v>
      </c>
      <c r="H17" s="59"/>
      <c r="I17" s="59"/>
      <c r="J17" s="59"/>
      <c r="K17" s="59"/>
      <c r="L17" s="347">
        <f t="shared" si="0"/>
        <v>7600</v>
      </c>
      <c r="M17" s="887">
        <f t="shared" si="1"/>
        <v>4633</v>
      </c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s="60" customFormat="1" ht="19.5" customHeight="1">
      <c r="A18" s="57"/>
      <c r="B18" s="57"/>
      <c r="C18" s="58" t="s">
        <v>61</v>
      </c>
      <c r="D18" s="59">
        <v>2192246</v>
      </c>
      <c r="E18" s="59">
        <v>2099560</v>
      </c>
      <c r="F18" s="59">
        <v>31834</v>
      </c>
      <c r="G18" s="59">
        <v>32481</v>
      </c>
      <c r="H18" s="59">
        <v>12903</v>
      </c>
      <c r="I18" s="59">
        <v>39909</v>
      </c>
      <c r="J18" s="59">
        <v>8382</v>
      </c>
      <c r="K18" s="59">
        <v>0</v>
      </c>
      <c r="L18" s="347">
        <f t="shared" si="0"/>
        <v>2245365</v>
      </c>
      <c r="M18" s="887">
        <f t="shared" si="1"/>
        <v>2171950</v>
      </c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1:23" s="60" customFormat="1" ht="19.5" customHeight="1">
      <c r="A19" s="57"/>
      <c r="B19" s="57"/>
      <c r="C19" s="58" t="s">
        <v>62</v>
      </c>
      <c r="D19" s="59">
        <v>234263</v>
      </c>
      <c r="E19" s="59">
        <v>239899</v>
      </c>
      <c r="F19" s="59">
        <v>0</v>
      </c>
      <c r="G19" s="59"/>
      <c r="H19" s="59">
        <v>19664</v>
      </c>
      <c r="I19" s="59">
        <v>23864</v>
      </c>
      <c r="J19" s="59">
        <v>0</v>
      </c>
      <c r="K19" s="59"/>
      <c r="L19" s="347">
        <f t="shared" si="0"/>
        <v>253927</v>
      </c>
      <c r="M19" s="887">
        <f t="shared" si="1"/>
        <v>263763</v>
      </c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spans="1:23" s="60" customFormat="1" ht="19.5" customHeight="1">
      <c r="A20" s="57"/>
      <c r="B20" s="57"/>
      <c r="C20" s="58" t="s">
        <v>63</v>
      </c>
      <c r="D20" s="79">
        <f aca="true" t="shared" si="3" ref="D20:K20">SUM(D22:D23)</f>
        <v>440707</v>
      </c>
      <c r="E20" s="79">
        <f>SUM(E21:E23)</f>
        <v>425746</v>
      </c>
      <c r="F20" s="79">
        <f t="shared" si="3"/>
        <v>0</v>
      </c>
      <c r="G20" s="79">
        <f>SUM(G21:G23)</f>
        <v>1000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347">
        <f t="shared" si="0"/>
        <v>440707</v>
      </c>
      <c r="M20" s="887">
        <f t="shared" si="1"/>
        <v>426746</v>
      </c>
      <c r="N20" s="57"/>
      <c r="O20" s="57"/>
      <c r="P20" s="57"/>
      <c r="Q20" s="57"/>
      <c r="R20" s="57"/>
      <c r="S20" s="57"/>
      <c r="T20" s="57"/>
      <c r="U20" s="57"/>
      <c r="V20" s="57"/>
      <c r="W20" s="57"/>
    </row>
    <row r="21" spans="1:23" s="60" customFormat="1" ht="19.5" customHeight="1">
      <c r="A21" s="57"/>
      <c r="B21" s="57"/>
      <c r="C21" s="66" t="s">
        <v>48</v>
      </c>
      <c r="D21" s="79"/>
      <c r="E21" s="67">
        <v>13150</v>
      </c>
      <c r="F21" s="79"/>
      <c r="G21" s="79">
        <v>1000</v>
      </c>
      <c r="H21" s="67"/>
      <c r="I21" s="79"/>
      <c r="J21" s="79"/>
      <c r="K21" s="79"/>
      <c r="L21" s="347"/>
      <c r="M21" s="887">
        <f t="shared" si="1"/>
        <v>14150</v>
      </c>
      <c r="N21" s="57"/>
      <c r="O21" s="57"/>
      <c r="P21" s="57"/>
      <c r="Q21" s="57"/>
      <c r="R21" s="57"/>
      <c r="S21" s="57"/>
      <c r="T21" s="57"/>
      <c r="U21" s="57"/>
      <c r="V21" s="57"/>
      <c r="W21" s="57"/>
    </row>
    <row r="22" spans="1:23" s="60" customFormat="1" ht="19.5" customHeight="1">
      <c r="A22" s="57"/>
      <c r="B22" s="57"/>
      <c r="C22" s="64" t="s">
        <v>64</v>
      </c>
      <c r="D22" s="67">
        <v>193590</v>
      </c>
      <c r="E22" s="67">
        <v>209216</v>
      </c>
      <c r="F22" s="59"/>
      <c r="G22" s="59"/>
      <c r="H22" s="59"/>
      <c r="I22" s="59"/>
      <c r="J22" s="59"/>
      <c r="K22" s="59"/>
      <c r="L22" s="347">
        <f>SUM(D22+F22+H22+J22)</f>
        <v>193590</v>
      </c>
      <c r="M22" s="887">
        <f t="shared" si="1"/>
        <v>209216</v>
      </c>
      <c r="N22" s="57"/>
      <c r="O22" s="57"/>
      <c r="P22" s="57"/>
      <c r="Q22" s="57"/>
      <c r="R22" s="57"/>
      <c r="S22" s="57"/>
      <c r="T22" s="57"/>
      <c r="U22" s="57"/>
      <c r="V22" s="57"/>
      <c r="W22" s="57"/>
    </row>
    <row r="23" spans="1:23" s="77" customFormat="1" ht="19.5" customHeight="1">
      <c r="A23" s="75"/>
      <c r="B23" s="75"/>
      <c r="C23" s="64" t="s">
        <v>170</v>
      </c>
      <c r="D23" s="67">
        <f>SUM(D24:D25)</f>
        <v>247117</v>
      </c>
      <c r="E23" s="67">
        <f>SUM(E24:E25)</f>
        <v>203380</v>
      </c>
      <c r="F23" s="71">
        <f>SUM(F24:F25)</f>
        <v>0</v>
      </c>
      <c r="G23" s="71"/>
      <c r="H23" s="71">
        <f>SUM(H24:H25)</f>
        <v>0</v>
      </c>
      <c r="I23" s="71">
        <f>SUM(I24:I25)</f>
        <v>0</v>
      </c>
      <c r="J23" s="71">
        <f>SUM(J24:J25)</f>
        <v>0</v>
      </c>
      <c r="K23" s="71">
        <f>SUM(K24:K25)</f>
        <v>0</v>
      </c>
      <c r="L23" s="347">
        <f t="shared" si="0"/>
        <v>247117</v>
      </c>
      <c r="M23" s="887">
        <f t="shared" si="1"/>
        <v>203380</v>
      </c>
      <c r="N23" s="75"/>
      <c r="O23" s="75"/>
      <c r="P23" s="75"/>
      <c r="Q23" s="75"/>
      <c r="R23" s="75"/>
      <c r="S23" s="75"/>
      <c r="T23" s="75"/>
      <c r="U23" s="75"/>
      <c r="V23" s="75"/>
      <c r="W23" s="75"/>
    </row>
    <row r="24" spans="1:23" s="77" customFormat="1" ht="32.25" customHeight="1">
      <c r="A24" s="75"/>
      <c r="B24" s="75"/>
      <c r="C24" s="76" t="s">
        <v>171</v>
      </c>
      <c r="D24" s="71">
        <v>77075</v>
      </c>
      <c r="E24" s="71">
        <v>33338</v>
      </c>
      <c r="F24" s="71"/>
      <c r="G24" s="71"/>
      <c r="H24" s="71"/>
      <c r="I24" s="71"/>
      <c r="J24" s="71"/>
      <c r="K24" s="71"/>
      <c r="L24" s="347">
        <f t="shared" si="0"/>
        <v>77075</v>
      </c>
      <c r="M24" s="887">
        <f t="shared" si="1"/>
        <v>33338</v>
      </c>
      <c r="N24" s="75"/>
      <c r="O24" s="75"/>
      <c r="P24" s="75"/>
      <c r="Q24" s="75"/>
      <c r="R24" s="75"/>
      <c r="S24" s="75"/>
      <c r="T24" s="75"/>
      <c r="U24" s="75"/>
      <c r="V24" s="75"/>
      <c r="W24" s="75"/>
    </row>
    <row r="25" spans="1:23" s="80" customFormat="1" ht="19.5" customHeight="1">
      <c r="A25" s="78"/>
      <c r="B25" s="78"/>
      <c r="C25" s="70" t="s">
        <v>65</v>
      </c>
      <c r="D25" s="71">
        <v>170042</v>
      </c>
      <c r="E25" s="71">
        <v>170042</v>
      </c>
      <c r="F25" s="79"/>
      <c r="G25" s="79"/>
      <c r="H25" s="79"/>
      <c r="I25" s="79"/>
      <c r="J25" s="79"/>
      <c r="K25" s="79"/>
      <c r="L25" s="347">
        <f t="shared" si="0"/>
        <v>170042</v>
      </c>
      <c r="M25" s="887">
        <f t="shared" si="1"/>
        <v>170042</v>
      </c>
      <c r="N25" s="78"/>
      <c r="O25" s="78"/>
      <c r="P25" s="78"/>
      <c r="Q25" s="78"/>
      <c r="R25" s="78"/>
      <c r="S25" s="78"/>
      <c r="T25" s="78"/>
      <c r="U25" s="78"/>
      <c r="V25" s="78"/>
      <c r="W25" s="78"/>
    </row>
    <row r="26" spans="3:23" s="80" customFormat="1" ht="19.5" customHeight="1">
      <c r="C26" s="63" t="s">
        <v>66</v>
      </c>
      <c r="D26" s="79">
        <f aca="true" t="shared" si="4" ref="D26:K26">SUM(D6+D7+D8+D9+D10+D18+D19+D20)</f>
        <v>5267831</v>
      </c>
      <c r="E26" s="79">
        <f t="shared" si="4"/>
        <v>5175860</v>
      </c>
      <c r="F26" s="79">
        <f t="shared" si="4"/>
        <v>700533</v>
      </c>
      <c r="G26" s="79">
        <f>SUM(G6+G7+G8+G9+G10+G18+G19+G20)</f>
        <v>717842</v>
      </c>
      <c r="H26" s="79">
        <f t="shared" si="4"/>
        <v>1155287</v>
      </c>
      <c r="I26" s="79">
        <f t="shared" si="4"/>
        <v>1436508</v>
      </c>
      <c r="J26" s="79">
        <f t="shared" si="4"/>
        <v>183494</v>
      </c>
      <c r="K26" s="79">
        <f t="shared" si="4"/>
        <v>0</v>
      </c>
      <c r="L26" s="347">
        <f t="shared" si="0"/>
        <v>7307145</v>
      </c>
      <c r="M26" s="887">
        <f t="shared" si="1"/>
        <v>7330210</v>
      </c>
      <c r="N26" s="78"/>
      <c r="O26" s="78"/>
      <c r="P26" s="78"/>
      <c r="Q26" s="78"/>
      <c r="R26" s="78"/>
      <c r="S26" s="78"/>
      <c r="T26" s="78"/>
      <c r="U26" s="78"/>
      <c r="V26" s="78"/>
      <c r="W26" s="78"/>
    </row>
    <row r="27" spans="3:23" s="80" customFormat="1" ht="19.5" customHeight="1">
      <c r="C27" s="63" t="s">
        <v>266</v>
      </c>
      <c r="D27" s="79"/>
      <c r="E27" s="79">
        <f>SUM(E28:E29)</f>
        <v>90687</v>
      </c>
      <c r="F27" s="79"/>
      <c r="G27" s="79"/>
      <c r="H27" s="79"/>
      <c r="I27" s="79"/>
      <c r="J27" s="79"/>
      <c r="K27" s="79"/>
      <c r="L27" s="347"/>
      <c r="M27" s="887">
        <f t="shared" si="1"/>
        <v>90687</v>
      </c>
      <c r="N27" s="78"/>
      <c r="O27" s="78"/>
      <c r="P27" s="78"/>
      <c r="Q27" s="78"/>
      <c r="R27" s="78"/>
      <c r="S27" s="78"/>
      <c r="T27" s="78"/>
      <c r="U27" s="78"/>
      <c r="V27" s="78"/>
      <c r="W27" s="78"/>
    </row>
    <row r="28" spans="3:23" s="80" customFormat="1" ht="19.5" customHeight="1">
      <c r="C28" s="66" t="s">
        <v>264</v>
      </c>
      <c r="D28" s="79"/>
      <c r="E28" s="67">
        <v>35131</v>
      </c>
      <c r="F28" s="79"/>
      <c r="G28" s="79"/>
      <c r="H28" s="79"/>
      <c r="I28" s="79"/>
      <c r="J28" s="79"/>
      <c r="K28" s="79"/>
      <c r="L28" s="347"/>
      <c r="M28" s="887"/>
      <c r="N28" s="78"/>
      <c r="O28" s="78"/>
      <c r="P28" s="78"/>
      <c r="Q28" s="78"/>
      <c r="R28" s="78"/>
      <c r="S28" s="78"/>
      <c r="T28" s="78"/>
      <c r="U28" s="78"/>
      <c r="V28" s="78"/>
      <c r="W28" s="78"/>
    </row>
    <row r="29" spans="3:23" s="80" customFormat="1" ht="19.5" customHeight="1">
      <c r="C29" s="66" t="s">
        <v>265</v>
      </c>
      <c r="D29" s="79"/>
      <c r="E29" s="67">
        <v>55556</v>
      </c>
      <c r="F29" s="79"/>
      <c r="G29" s="79"/>
      <c r="H29" s="79"/>
      <c r="I29" s="79"/>
      <c r="J29" s="79"/>
      <c r="K29" s="79"/>
      <c r="L29" s="347"/>
      <c r="M29" s="887"/>
      <c r="N29" s="78"/>
      <c r="O29" s="78"/>
      <c r="P29" s="78"/>
      <c r="Q29" s="78"/>
      <c r="R29" s="78"/>
      <c r="S29" s="78"/>
      <c r="T29" s="78"/>
      <c r="U29" s="78"/>
      <c r="V29" s="78"/>
      <c r="W29" s="78"/>
    </row>
    <row r="30" spans="3:23" s="80" customFormat="1" ht="19.5" customHeight="1">
      <c r="C30" s="63" t="s">
        <v>245</v>
      </c>
      <c r="D30" s="79"/>
      <c r="E30" s="67">
        <v>200000</v>
      </c>
      <c r="F30" s="79"/>
      <c r="G30" s="79"/>
      <c r="H30" s="79"/>
      <c r="I30" s="79"/>
      <c r="J30" s="79"/>
      <c r="K30" s="79"/>
      <c r="L30" s="347"/>
      <c r="M30" s="887">
        <f t="shared" si="1"/>
        <v>200000</v>
      </c>
      <c r="N30" s="78"/>
      <c r="O30" s="78"/>
      <c r="P30" s="78"/>
      <c r="Q30" s="78"/>
      <c r="R30" s="78"/>
      <c r="S30" s="78"/>
      <c r="T30" s="78"/>
      <c r="U30" s="78"/>
      <c r="V30" s="78"/>
      <c r="W30" s="78"/>
    </row>
    <row r="31" spans="3:13" s="50" customFormat="1" ht="25.5" customHeight="1">
      <c r="C31" s="63" t="s">
        <v>631</v>
      </c>
      <c r="D31" s="82">
        <v>1656216</v>
      </c>
      <c r="E31" s="82">
        <v>1677686</v>
      </c>
      <c r="F31" s="228"/>
      <c r="G31" s="228"/>
      <c r="H31" s="228"/>
      <c r="I31" s="228"/>
      <c r="J31" s="228"/>
      <c r="K31" s="228"/>
      <c r="L31" s="347">
        <f t="shared" si="0"/>
        <v>1656216</v>
      </c>
      <c r="M31" s="887">
        <f t="shared" si="1"/>
        <v>1677686</v>
      </c>
    </row>
    <row r="32" spans="3:13" s="50" customFormat="1" ht="25.5" customHeight="1">
      <c r="C32" s="63" t="s">
        <v>67</v>
      </c>
      <c r="D32" s="83">
        <f aca="true" t="shared" si="5" ref="D32:K32">SUM(D31:D31)</f>
        <v>1656216</v>
      </c>
      <c r="E32" s="83">
        <f>(E27+E30+E31)</f>
        <v>1968373</v>
      </c>
      <c r="F32" s="83">
        <f t="shared" si="5"/>
        <v>0</v>
      </c>
      <c r="G32" s="83">
        <f t="shared" si="5"/>
        <v>0</v>
      </c>
      <c r="H32" s="83">
        <f t="shared" si="5"/>
        <v>0</v>
      </c>
      <c r="I32" s="83">
        <f t="shared" si="5"/>
        <v>0</v>
      </c>
      <c r="J32" s="83">
        <f t="shared" si="5"/>
        <v>0</v>
      </c>
      <c r="K32" s="83">
        <f t="shared" si="5"/>
        <v>0</v>
      </c>
      <c r="L32" s="347">
        <f t="shared" si="0"/>
        <v>1656216</v>
      </c>
      <c r="M32" s="887">
        <f t="shared" si="1"/>
        <v>1968373</v>
      </c>
    </row>
    <row r="33" spans="3:23" ht="25.5" customHeight="1" thickBot="1">
      <c r="C33" s="81" t="s">
        <v>68</v>
      </c>
      <c r="D33" s="84">
        <f aca="true" t="shared" si="6" ref="D33:K33">SUM(D26+D32)</f>
        <v>6924047</v>
      </c>
      <c r="E33" s="84">
        <f t="shared" si="6"/>
        <v>7144233</v>
      </c>
      <c r="F33" s="84">
        <f t="shared" si="6"/>
        <v>700533</v>
      </c>
      <c r="G33" s="84">
        <f t="shared" si="6"/>
        <v>717842</v>
      </c>
      <c r="H33" s="84">
        <f t="shared" si="6"/>
        <v>1155287</v>
      </c>
      <c r="I33" s="84">
        <f t="shared" si="6"/>
        <v>1436508</v>
      </c>
      <c r="J33" s="84">
        <f t="shared" si="6"/>
        <v>183494</v>
      </c>
      <c r="K33" s="84">
        <f t="shared" si="6"/>
        <v>0</v>
      </c>
      <c r="L33" s="888">
        <f t="shared" si="0"/>
        <v>8963361</v>
      </c>
      <c r="M33" s="889">
        <f t="shared" si="1"/>
        <v>9298583</v>
      </c>
      <c r="N33" s="50"/>
      <c r="O33" s="50"/>
      <c r="P33" s="50"/>
      <c r="Q33" s="50"/>
      <c r="R33" s="50"/>
      <c r="S33" s="50"/>
      <c r="T33" s="50"/>
      <c r="U33" s="50"/>
      <c r="V33" s="50"/>
      <c r="W33" s="50"/>
    </row>
    <row r="34" spans="3:23" ht="25.5" customHeight="1"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</row>
    <row r="35" spans="3:23" ht="25.5" customHeight="1"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</row>
    <row r="36" spans="3:23" ht="25.5" customHeight="1"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</row>
    <row r="37" spans="3:23" ht="25.5" customHeight="1"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</row>
    <row r="38" spans="3:23" ht="25.5" customHeight="1"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</row>
    <row r="39" spans="3:23" ht="25.5" customHeight="1"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</row>
    <row r="40" spans="3:23" ht="25.5" customHeight="1"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</row>
    <row r="41" spans="3:23" ht="25.5" customHeight="1"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</row>
    <row r="42" spans="3:23" ht="25.5" customHeight="1"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</row>
    <row r="43" spans="3:23" ht="25.5" customHeight="1"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</row>
    <row r="44" spans="3:23" ht="25.5" customHeight="1"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</row>
    <row r="45" spans="3:23" ht="25.5" customHeight="1"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</row>
    <row r="46" spans="3:23" ht="25.5" customHeight="1"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</row>
    <row r="47" spans="3:23" ht="25.5" customHeight="1"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</row>
    <row r="48" spans="3:23" ht="25.5" customHeight="1"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</row>
    <row r="49" spans="3:23" ht="25.5" customHeight="1"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</row>
    <row r="50" spans="3:23" ht="25.5" customHeight="1"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</row>
    <row r="51" spans="3:23" ht="25.5" customHeight="1"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</row>
    <row r="52" spans="3:23" ht="25.5" customHeight="1"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</row>
    <row r="53" spans="3:23" ht="25.5" customHeight="1"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</row>
    <row r="54" spans="3:23" ht="25.5" customHeight="1"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</row>
    <row r="55" spans="3:23" ht="25.5" customHeight="1"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</row>
    <row r="56" spans="3:23" ht="25.5" customHeight="1"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</row>
    <row r="57" spans="3:11" ht="25.5" customHeight="1">
      <c r="C57" s="50"/>
      <c r="D57" s="50"/>
      <c r="E57" s="50"/>
      <c r="F57" s="50"/>
      <c r="G57" s="50"/>
      <c r="H57" s="50"/>
      <c r="I57" s="50"/>
      <c r="J57" s="50"/>
      <c r="K57" s="50"/>
    </row>
    <row r="58" spans="3:11" ht="25.5" customHeight="1">
      <c r="C58" s="50"/>
      <c r="D58" s="50"/>
      <c r="E58" s="50"/>
      <c r="F58" s="50"/>
      <c r="G58" s="50"/>
      <c r="H58" s="50"/>
      <c r="I58" s="50"/>
      <c r="J58" s="50"/>
      <c r="K58" s="50"/>
    </row>
    <row r="59" spans="3:11" ht="25.5" customHeight="1">
      <c r="C59" s="50"/>
      <c r="D59" s="50"/>
      <c r="E59" s="50"/>
      <c r="F59" s="50"/>
      <c r="G59" s="50"/>
      <c r="H59" s="50"/>
      <c r="I59" s="50"/>
      <c r="J59" s="50"/>
      <c r="K59" s="50"/>
    </row>
    <row r="60" spans="3:11" ht="25.5" customHeight="1">
      <c r="C60" s="50"/>
      <c r="D60" s="50"/>
      <c r="E60" s="50"/>
      <c r="F60" s="50"/>
      <c r="G60" s="50"/>
      <c r="H60" s="50"/>
      <c r="I60" s="50"/>
      <c r="J60" s="50"/>
      <c r="K60" s="50"/>
    </row>
    <row r="61" spans="3:11" ht="25.5" customHeight="1">
      <c r="C61" s="50"/>
      <c r="D61" s="50"/>
      <c r="E61" s="50"/>
      <c r="F61" s="50"/>
      <c r="G61" s="50"/>
      <c r="H61" s="50"/>
      <c r="I61" s="50"/>
      <c r="J61" s="50"/>
      <c r="K61" s="50"/>
    </row>
    <row r="62" spans="3:11" ht="25.5" customHeight="1">
      <c r="C62" s="50"/>
      <c r="D62" s="50"/>
      <c r="E62" s="50"/>
      <c r="F62" s="50"/>
      <c r="G62" s="50"/>
      <c r="H62" s="50"/>
      <c r="I62" s="50"/>
      <c r="J62" s="50"/>
      <c r="K62" s="50"/>
    </row>
    <row r="63" spans="3:11" ht="25.5" customHeight="1">
      <c r="C63" s="50"/>
      <c r="D63" s="50"/>
      <c r="E63" s="50"/>
      <c r="F63" s="50"/>
      <c r="G63" s="50"/>
      <c r="H63" s="50"/>
      <c r="I63" s="50"/>
      <c r="J63" s="50"/>
      <c r="K63" s="50"/>
    </row>
    <row r="64" spans="3:11" ht="25.5" customHeight="1">
      <c r="C64" s="50"/>
      <c r="D64" s="50"/>
      <c r="E64" s="50"/>
      <c r="F64" s="50"/>
      <c r="G64" s="50"/>
      <c r="H64" s="50"/>
      <c r="I64" s="50"/>
      <c r="J64" s="50"/>
      <c r="K64" s="50"/>
    </row>
    <row r="65" spans="3:11" ht="25.5" customHeight="1">
      <c r="C65" s="50"/>
      <c r="D65" s="50"/>
      <c r="E65" s="50"/>
      <c r="F65" s="50"/>
      <c r="G65" s="50"/>
      <c r="H65" s="50"/>
      <c r="I65" s="50"/>
      <c r="J65" s="50"/>
      <c r="K65" s="50"/>
    </row>
    <row r="66" spans="3:11" ht="25.5" customHeight="1">
      <c r="C66" s="50"/>
      <c r="D66" s="50"/>
      <c r="E66" s="50"/>
      <c r="F66" s="50"/>
      <c r="G66" s="50"/>
      <c r="H66" s="50"/>
      <c r="I66" s="50"/>
      <c r="J66" s="50"/>
      <c r="K66" s="50"/>
    </row>
    <row r="67" spans="3:11" ht="25.5" customHeight="1">
      <c r="C67" s="50"/>
      <c r="D67" s="50"/>
      <c r="E67" s="50"/>
      <c r="F67" s="50"/>
      <c r="G67" s="50"/>
      <c r="H67" s="50"/>
      <c r="I67" s="50"/>
      <c r="J67" s="50"/>
      <c r="K67" s="50"/>
    </row>
    <row r="68" spans="3:11" ht="25.5" customHeight="1">
      <c r="C68" s="50"/>
      <c r="D68" s="50"/>
      <c r="E68" s="50"/>
      <c r="F68" s="50"/>
      <c r="G68" s="50"/>
      <c r="H68" s="50"/>
      <c r="I68" s="50"/>
      <c r="J68" s="50"/>
      <c r="K68" s="50"/>
    </row>
    <row r="69" spans="3:11" ht="25.5" customHeight="1">
      <c r="C69" s="50"/>
      <c r="D69" s="50"/>
      <c r="E69" s="50"/>
      <c r="F69" s="50"/>
      <c r="G69" s="50"/>
      <c r="H69" s="50"/>
      <c r="I69" s="50"/>
      <c r="J69" s="50"/>
      <c r="K69" s="50"/>
    </row>
    <row r="70" spans="3:11" ht="25.5" customHeight="1">
      <c r="C70" s="50"/>
      <c r="D70" s="50"/>
      <c r="E70" s="50"/>
      <c r="F70" s="50"/>
      <c r="G70" s="50"/>
      <c r="H70" s="50"/>
      <c r="I70" s="50"/>
      <c r="J70" s="50"/>
      <c r="K70" s="50"/>
    </row>
    <row r="71" spans="3:11" ht="25.5" customHeight="1">
      <c r="C71" s="50"/>
      <c r="D71" s="50"/>
      <c r="E71" s="50"/>
      <c r="F71" s="50"/>
      <c r="G71" s="50"/>
      <c r="H71" s="50"/>
      <c r="I71" s="50"/>
      <c r="J71" s="50"/>
      <c r="K71" s="50"/>
    </row>
    <row r="72" spans="3:11" ht="25.5" customHeight="1">
      <c r="C72" s="50"/>
      <c r="D72" s="50"/>
      <c r="E72" s="50"/>
      <c r="F72" s="50"/>
      <c r="G72" s="50"/>
      <c r="H72" s="50"/>
      <c r="I72" s="50"/>
      <c r="J72" s="50"/>
      <c r="K72" s="50"/>
    </row>
    <row r="73" spans="3:11" ht="25.5" customHeight="1">
      <c r="C73" s="50"/>
      <c r="D73" s="50"/>
      <c r="E73" s="50"/>
      <c r="F73" s="50"/>
      <c r="G73" s="50"/>
      <c r="H73" s="50"/>
      <c r="I73" s="50"/>
      <c r="J73" s="50"/>
      <c r="K73" s="50"/>
    </row>
    <row r="74" spans="3:11" ht="25.5" customHeight="1">
      <c r="C74" s="50"/>
      <c r="D74" s="50"/>
      <c r="E74" s="50"/>
      <c r="F74" s="50"/>
      <c r="G74" s="50"/>
      <c r="H74" s="50"/>
      <c r="I74" s="50"/>
      <c r="J74" s="50"/>
      <c r="K74" s="50"/>
    </row>
    <row r="75" spans="3:11" ht="25.5" customHeight="1">
      <c r="C75" s="50"/>
      <c r="D75" s="50"/>
      <c r="E75" s="50"/>
      <c r="F75" s="50"/>
      <c r="G75" s="50"/>
      <c r="H75" s="50"/>
      <c r="I75" s="50"/>
      <c r="J75" s="50"/>
      <c r="K75" s="50"/>
    </row>
    <row r="76" spans="3:11" ht="25.5" customHeight="1">
      <c r="C76" s="50"/>
      <c r="D76" s="50"/>
      <c r="E76" s="50"/>
      <c r="F76" s="50"/>
      <c r="G76" s="50"/>
      <c r="H76" s="50"/>
      <c r="I76" s="50"/>
      <c r="J76" s="50"/>
      <c r="K76" s="50"/>
    </row>
    <row r="77" spans="3:11" ht="25.5" customHeight="1">
      <c r="C77" s="50"/>
      <c r="D77" s="50"/>
      <c r="E77" s="50"/>
      <c r="F77" s="50"/>
      <c r="G77" s="50"/>
      <c r="H77" s="50"/>
      <c r="I77" s="50"/>
      <c r="J77" s="50"/>
      <c r="K77" s="50"/>
    </row>
    <row r="78" spans="3:11" ht="25.5" customHeight="1">
      <c r="C78" s="50"/>
      <c r="D78" s="50"/>
      <c r="E78" s="50"/>
      <c r="F78" s="50"/>
      <c r="G78" s="50"/>
      <c r="H78" s="50"/>
      <c r="I78" s="50"/>
      <c r="J78" s="50"/>
      <c r="K78" s="50"/>
    </row>
    <row r="79" spans="3:11" ht="25.5" customHeight="1">
      <c r="C79" s="50"/>
      <c r="D79" s="50"/>
      <c r="E79" s="50"/>
      <c r="F79" s="50"/>
      <c r="G79" s="50"/>
      <c r="H79" s="50"/>
      <c r="I79" s="50"/>
      <c r="J79" s="50"/>
      <c r="K79" s="50"/>
    </row>
    <row r="80" spans="3:11" ht="25.5" customHeight="1">
      <c r="C80" s="50"/>
      <c r="D80" s="50"/>
      <c r="E80" s="50"/>
      <c r="F80" s="50"/>
      <c r="G80" s="50"/>
      <c r="H80" s="50"/>
      <c r="I80" s="50"/>
      <c r="J80" s="50"/>
      <c r="K80" s="50"/>
    </row>
    <row r="81" spans="3:11" ht="25.5" customHeight="1">
      <c r="C81" s="50"/>
      <c r="D81" s="50"/>
      <c r="E81" s="50"/>
      <c r="F81" s="50"/>
      <c r="G81" s="50"/>
      <c r="H81" s="50"/>
      <c r="I81" s="50"/>
      <c r="J81" s="50"/>
      <c r="K81" s="50"/>
    </row>
    <row r="82" spans="3:11" ht="25.5" customHeight="1">
      <c r="C82" s="50"/>
      <c r="D82" s="50"/>
      <c r="E82" s="50"/>
      <c r="F82" s="50"/>
      <c r="G82" s="50"/>
      <c r="H82" s="50"/>
      <c r="I82" s="50"/>
      <c r="J82" s="50"/>
      <c r="K82" s="50"/>
    </row>
    <row r="83" spans="3:11" ht="25.5" customHeight="1">
      <c r="C83" s="50"/>
      <c r="D83" s="50"/>
      <c r="E83" s="50"/>
      <c r="F83" s="50"/>
      <c r="G83" s="50"/>
      <c r="H83" s="50"/>
      <c r="I83" s="50"/>
      <c r="J83" s="50"/>
      <c r="K83" s="50"/>
    </row>
    <row r="84" spans="3:11" ht="25.5" customHeight="1">
      <c r="C84" s="50"/>
      <c r="D84" s="50"/>
      <c r="E84" s="50"/>
      <c r="F84" s="50"/>
      <c r="G84" s="50"/>
      <c r="H84" s="50"/>
      <c r="I84" s="50"/>
      <c r="J84" s="50"/>
      <c r="K84" s="50"/>
    </row>
    <row r="85" spans="3:11" ht="25.5" customHeight="1">
      <c r="C85" s="50"/>
      <c r="D85" s="50"/>
      <c r="E85" s="50"/>
      <c r="F85" s="50"/>
      <c r="G85" s="50"/>
      <c r="H85" s="50"/>
      <c r="I85" s="50"/>
      <c r="J85" s="50"/>
      <c r="K85" s="50"/>
    </row>
    <row r="86" spans="3:11" ht="25.5" customHeight="1">
      <c r="C86" s="50"/>
      <c r="D86" s="50"/>
      <c r="E86" s="50"/>
      <c r="F86" s="50"/>
      <c r="G86" s="50"/>
      <c r="H86" s="50"/>
      <c r="I86" s="50"/>
      <c r="J86" s="50"/>
      <c r="K86" s="50"/>
    </row>
    <row r="87" spans="3:11" ht="25.5" customHeight="1">
      <c r="C87" s="50"/>
      <c r="D87" s="50"/>
      <c r="E87" s="50"/>
      <c r="F87" s="50"/>
      <c r="G87" s="50"/>
      <c r="H87" s="50"/>
      <c r="I87" s="50"/>
      <c r="J87" s="50"/>
      <c r="K87" s="50"/>
    </row>
    <row r="88" spans="3:11" ht="25.5" customHeight="1">
      <c r="C88" s="50"/>
      <c r="D88" s="50"/>
      <c r="E88" s="50"/>
      <c r="F88" s="50"/>
      <c r="G88" s="50"/>
      <c r="H88" s="50"/>
      <c r="I88" s="50"/>
      <c r="J88" s="50"/>
      <c r="K88" s="50"/>
    </row>
    <row r="89" spans="3:11" ht="25.5" customHeight="1">
      <c r="C89" s="50"/>
      <c r="D89" s="50"/>
      <c r="E89" s="50"/>
      <c r="F89" s="50"/>
      <c r="G89" s="50"/>
      <c r="H89" s="50"/>
      <c r="I89" s="50"/>
      <c r="J89" s="50"/>
      <c r="K89" s="50"/>
    </row>
    <row r="90" spans="3:11" ht="25.5" customHeight="1">
      <c r="C90" s="50"/>
      <c r="D90" s="50"/>
      <c r="E90" s="50"/>
      <c r="F90" s="50"/>
      <c r="G90" s="50"/>
      <c r="H90" s="50"/>
      <c r="I90" s="50"/>
      <c r="J90" s="50"/>
      <c r="K90" s="50"/>
    </row>
    <row r="91" spans="3:11" ht="25.5" customHeight="1">
      <c r="C91" s="50"/>
      <c r="D91" s="50"/>
      <c r="E91" s="50"/>
      <c r="F91" s="50"/>
      <c r="G91" s="50"/>
      <c r="H91" s="50"/>
      <c r="I91" s="50"/>
      <c r="J91" s="50"/>
      <c r="K91" s="50"/>
    </row>
    <row r="92" spans="3:11" ht="25.5" customHeight="1">
      <c r="C92" s="50"/>
      <c r="D92" s="50"/>
      <c r="E92" s="50"/>
      <c r="F92" s="50"/>
      <c r="G92" s="50"/>
      <c r="H92" s="50"/>
      <c r="I92" s="50"/>
      <c r="J92" s="50"/>
      <c r="K92" s="50"/>
    </row>
    <row r="93" spans="3:11" ht="25.5" customHeight="1">
      <c r="C93" s="50"/>
      <c r="D93" s="50"/>
      <c r="E93" s="50"/>
      <c r="F93" s="50"/>
      <c r="G93" s="50"/>
      <c r="H93" s="50"/>
      <c r="I93" s="50"/>
      <c r="J93" s="50"/>
      <c r="K93" s="50"/>
    </row>
    <row r="94" spans="3:11" ht="25.5" customHeight="1">
      <c r="C94" s="50"/>
      <c r="D94" s="50"/>
      <c r="E94" s="50"/>
      <c r="F94" s="50"/>
      <c r="G94" s="50"/>
      <c r="H94" s="50"/>
      <c r="I94" s="50"/>
      <c r="J94" s="50"/>
      <c r="K94" s="50"/>
    </row>
    <row r="95" spans="3:11" ht="25.5" customHeight="1">
      <c r="C95" s="50"/>
      <c r="D95" s="50"/>
      <c r="E95" s="50"/>
      <c r="F95" s="50"/>
      <c r="G95" s="50"/>
      <c r="H95" s="50"/>
      <c r="I95" s="50"/>
      <c r="J95" s="50"/>
      <c r="K95" s="50"/>
    </row>
    <row r="96" spans="3:11" ht="25.5" customHeight="1">
      <c r="C96" s="50"/>
      <c r="D96" s="50"/>
      <c r="E96" s="50"/>
      <c r="F96" s="50"/>
      <c r="G96" s="50"/>
      <c r="H96" s="50"/>
      <c r="I96" s="50"/>
      <c r="J96" s="50"/>
      <c r="K96" s="50"/>
    </row>
    <row r="97" spans="3:11" ht="25.5" customHeight="1">
      <c r="C97" s="50"/>
      <c r="D97" s="50"/>
      <c r="E97" s="50"/>
      <c r="F97" s="50"/>
      <c r="G97" s="50"/>
      <c r="H97" s="50"/>
      <c r="I97" s="50"/>
      <c r="J97" s="50"/>
      <c r="K97" s="50"/>
    </row>
    <row r="98" spans="3:11" ht="25.5" customHeight="1">
      <c r="C98" s="50"/>
      <c r="D98" s="50"/>
      <c r="E98" s="50"/>
      <c r="F98" s="50"/>
      <c r="G98" s="50"/>
      <c r="H98" s="50"/>
      <c r="I98" s="50"/>
      <c r="J98" s="50"/>
      <c r="K98" s="50"/>
    </row>
    <row r="99" spans="3:11" ht="25.5" customHeight="1">
      <c r="C99" s="50"/>
      <c r="D99" s="50"/>
      <c r="E99" s="50"/>
      <c r="F99" s="50"/>
      <c r="G99" s="50"/>
      <c r="H99" s="50"/>
      <c r="I99" s="50"/>
      <c r="J99" s="50"/>
      <c r="K99" s="50"/>
    </row>
    <row r="100" spans="3:11" ht="25.5" customHeight="1">
      <c r="C100" s="50"/>
      <c r="D100" s="50"/>
      <c r="E100" s="50"/>
      <c r="F100" s="50"/>
      <c r="G100" s="50"/>
      <c r="H100" s="50"/>
      <c r="I100" s="50"/>
      <c r="J100" s="50"/>
      <c r="K100" s="50"/>
    </row>
    <row r="101" spans="3:11" ht="25.5" customHeight="1">
      <c r="C101" s="50"/>
      <c r="D101" s="50"/>
      <c r="E101" s="50"/>
      <c r="F101" s="50"/>
      <c r="G101" s="50"/>
      <c r="H101" s="50"/>
      <c r="I101" s="50"/>
      <c r="J101" s="50"/>
      <c r="K101" s="50"/>
    </row>
    <row r="102" spans="3:11" ht="25.5" customHeight="1">
      <c r="C102" s="50"/>
      <c r="D102" s="50"/>
      <c r="E102" s="50"/>
      <c r="F102" s="50"/>
      <c r="G102" s="50"/>
      <c r="H102" s="50"/>
      <c r="I102" s="50"/>
      <c r="J102" s="50"/>
      <c r="K102" s="50"/>
    </row>
    <row r="103" spans="3:11" ht="25.5" customHeight="1">
      <c r="C103" s="50"/>
      <c r="D103" s="50"/>
      <c r="E103" s="50"/>
      <c r="F103" s="50"/>
      <c r="G103" s="50"/>
      <c r="H103" s="50"/>
      <c r="I103" s="50"/>
      <c r="J103" s="50"/>
      <c r="K103" s="50"/>
    </row>
    <row r="104" spans="3:11" ht="25.5" customHeight="1">
      <c r="C104" s="50"/>
      <c r="D104" s="50"/>
      <c r="E104" s="50"/>
      <c r="F104" s="50"/>
      <c r="G104" s="50"/>
      <c r="H104" s="50"/>
      <c r="I104" s="50"/>
      <c r="J104" s="50"/>
      <c r="K104" s="50"/>
    </row>
    <row r="105" spans="3:11" ht="25.5" customHeight="1">
      <c r="C105" s="50"/>
      <c r="D105" s="50"/>
      <c r="E105" s="50"/>
      <c r="F105" s="50"/>
      <c r="G105" s="50"/>
      <c r="H105" s="50"/>
      <c r="I105" s="50"/>
      <c r="J105" s="50"/>
      <c r="K105" s="50"/>
    </row>
    <row r="106" spans="3:11" ht="25.5" customHeight="1">
      <c r="C106" s="50"/>
      <c r="D106" s="50"/>
      <c r="E106" s="50"/>
      <c r="F106" s="50"/>
      <c r="G106" s="50"/>
      <c r="H106" s="50"/>
      <c r="I106" s="50"/>
      <c r="J106" s="50"/>
      <c r="K106" s="50"/>
    </row>
    <row r="107" spans="3:11" ht="25.5" customHeight="1">
      <c r="C107" s="50"/>
      <c r="D107" s="50"/>
      <c r="E107" s="50"/>
      <c r="F107" s="50"/>
      <c r="G107" s="50"/>
      <c r="H107" s="50"/>
      <c r="I107" s="50"/>
      <c r="J107" s="50"/>
      <c r="K107" s="50"/>
    </row>
    <row r="108" spans="3:11" ht="25.5" customHeight="1">
      <c r="C108" s="50"/>
      <c r="D108" s="50"/>
      <c r="E108" s="50"/>
      <c r="F108" s="50"/>
      <c r="G108" s="50"/>
      <c r="H108" s="50"/>
      <c r="I108" s="50"/>
      <c r="J108" s="50"/>
      <c r="K108" s="50"/>
    </row>
    <row r="109" spans="3:11" ht="25.5" customHeight="1">
      <c r="C109" s="50"/>
      <c r="D109" s="50"/>
      <c r="E109" s="50"/>
      <c r="F109" s="50"/>
      <c r="G109" s="50"/>
      <c r="H109" s="50"/>
      <c r="I109" s="50"/>
      <c r="J109" s="50"/>
      <c r="K109" s="50"/>
    </row>
    <row r="110" spans="3:11" ht="25.5" customHeight="1">
      <c r="C110" s="50"/>
      <c r="D110" s="50"/>
      <c r="E110" s="50"/>
      <c r="F110" s="50"/>
      <c r="G110" s="50"/>
      <c r="H110" s="50"/>
      <c r="I110" s="50"/>
      <c r="J110" s="50"/>
      <c r="K110" s="50"/>
    </row>
    <row r="111" spans="3:11" ht="25.5" customHeight="1">
      <c r="C111" s="50"/>
      <c r="D111" s="50"/>
      <c r="E111" s="50"/>
      <c r="F111" s="50"/>
      <c r="G111" s="50"/>
      <c r="H111" s="50"/>
      <c r="I111" s="50"/>
      <c r="J111" s="50"/>
      <c r="K111" s="50"/>
    </row>
    <row r="112" spans="3:11" ht="25.5" customHeight="1">
      <c r="C112" s="50"/>
      <c r="D112" s="50"/>
      <c r="E112" s="50"/>
      <c r="F112" s="50"/>
      <c r="G112" s="50"/>
      <c r="H112" s="50"/>
      <c r="I112" s="50"/>
      <c r="J112" s="50"/>
      <c r="K112" s="50"/>
    </row>
    <row r="113" spans="3:11" ht="25.5" customHeight="1">
      <c r="C113" s="50"/>
      <c r="D113" s="50"/>
      <c r="E113" s="50"/>
      <c r="F113" s="50"/>
      <c r="G113" s="50"/>
      <c r="H113" s="50"/>
      <c r="I113" s="50"/>
      <c r="J113" s="50"/>
      <c r="K113" s="50"/>
    </row>
    <row r="114" spans="3:11" ht="25.5" customHeight="1">
      <c r="C114" s="50"/>
      <c r="D114" s="50"/>
      <c r="E114" s="50"/>
      <c r="F114" s="50"/>
      <c r="G114" s="50"/>
      <c r="H114" s="50"/>
      <c r="I114" s="50"/>
      <c r="J114" s="50"/>
      <c r="K114" s="50"/>
    </row>
    <row r="115" spans="3:11" ht="25.5" customHeight="1">
      <c r="C115" s="50"/>
      <c r="D115" s="50"/>
      <c r="E115" s="50"/>
      <c r="F115" s="50"/>
      <c r="G115" s="50"/>
      <c r="H115" s="50"/>
      <c r="I115" s="50"/>
      <c r="J115" s="50"/>
      <c r="K115" s="50"/>
    </row>
    <row r="116" spans="3:11" ht="25.5" customHeight="1">
      <c r="C116" s="50"/>
      <c r="D116" s="50"/>
      <c r="E116" s="50"/>
      <c r="F116" s="50"/>
      <c r="G116" s="50"/>
      <c r="H116" s="50"/>
      <c r="I116" s="50"/>
      <c r="J116" s="50"/>
      <c r="K116" s="50"/>
    </row>
    <row r="117" spans="3:11" ht="25.5" customHeight="1">
      <c r="C117" s="50"/>
      <c r="D117" s="50"/>
      <c r="E117" s="50"/>
      <c r="F117" s="50"/>
      <c r="G117" s="50"/>
      <c r="H117" s="50"/>
      <c r="I117" s="50"/>
      <c r="J117" s="50"/>
      <c r="K117" s="50"/>
    </row>
    <row r="118" spans="3:11" ht="25.5" customHeight="1">
      <c r="C118" s="50"/>
      <c r="D118" s="50"/>
      <c r="E118" s="50"/>
      <c r="F118" s="50"/>
      <c r="G118" s="50"/>
      <c r="H118" s="50"/>
      <c r="I118" s="50"/>
      <c r="J118" s="50"/>
      <c r="K118" s="50"/>
    </row>
    <row r="119" spans="3:11" ht="25.5" customHeight="1">
      <c r="C119" s="50"/>
      <c r="D119" s="50"/>
      <c r="E119" s="50"/>
      <c r="F119" s="50"/>
      <c r="G119" s="50"/>
      <c r="H119" s="50"/>
      <c r="I119" s="50"/>
      <c r="J119" s="50"/>
      <c r="K119" s="50"/>
    </row>
    <row r="120" spans="3:11" ht="25.5" customHeight="1">
      <c r="C120" s="50"/>
      <c r="D120" s="50"/>
      <c r="E120" s="50"/>
      <c r="F120" s="50"/>
      <c r="G120" s="50"/>
      <c r="H120" s="50"/>
      <c r="I120" s="50"/>
      <c r="J120" s="50"/>
      <c r="K120" s="50"/>
    </row>
    <row r="121" spans="3:11" ht="25.5" customHeight="1">
      <c r="C121" s="50"/>
      <c r="D121" s="50"/>
      <c r="E121" s="50"/>
      <c r="F121" s="50"/>
      <c r="G121" s="50"/>
      <c r="H121" s="50"/>
      <c r="I121" s="50"/>
      <c r="J121" s="50"/>
      <c r="K121" s="50"/>
    </row>
    <row r="122" spans="3:11" ht="25.5" customHeight="1">
      <c r="C122" s="50"/>
      <c r="D122" s="50"/>
      <c r="E122" s="50"/>
      <c r="F122" s="50"/>
      <c r="G122" s="50"/>
      <c r="H122" s="50"/>
      <c r="I122" s="50"/>
      <c r="J122" s="50"/>
      <c r="K122" s="50"/>
    </row>
    <row r="123" spans="3:11" ht="25.5" customHeight="1">
      <c r="C123" s="50"/>
      <c r="D123" s="50"/>
      <c r="E123" s="50"/>
      <c r="F123" s="50"/>
      <c r="G123" s="50"/>
      <c r="H123" s="50"/>
      <c r="I123" s="50"/>
      <c r="J123" s="50"/>
      <c r="K123" s="50"/>
    </row>
    <row r="124" spans="3:11" ht="25.5" customHeight="1">
      <c r="C124" s="50"/>
      <c r="D124" s="50"/>
      <c r="E124" s="50"/>
      <c r="F124" s="50"/>
      <c r="G124" s="50"/>
      <c r="H124" s="50"/>
      <c r="I124" s="50"/>
      <c r="J124" s="50"/>
      <c r="K124" s="50"/>
    </row>
    <row r="125" spans="3:11" ht="25.5" customHeight="1">
      <c r="C125" s="50"/>
      <c r="D125" s="50"/>
      <c r="E125" s="50"/>
      <c r="F125" s="50"/>
      <c r="G125" s="50"/>
      <c r="H125" s="50"/>
      <c r="I125" s="50"/>
      <c r="J125" s="50"/>
      <c r="K125" s="50"/>
    </row>
    <row r="126" spans="3:11" ht="25.5" customHeight="1">
      <c r="C126" s="50"/>
      <c r="D126" s="50"/>
      <c r="E126" s="50"/>
      <c r="F126" s="50"/>
      <c r="G126" s="50"/>
      <c r="H126" s="50"/>
      <c r="I126" s="50"/>
      <c r="J126" s="50"/>
      <c r="K126" s="50"/>
    </row>
    <row r="127" spans="3:11" ht="25.5" customHeight="1">
      <c r="C127" s="50"/>
      <c r="D127" s="50"/>
      <c r="E127" s="50"/>
      <c r="F127" s="50"/>
      <c r="G127" s="50"/>
      <c r="H127" s="50"/>
      <c r="I127" s="50"/>
      <c r="J127" s="50"/>
      <c r="K127" s="50"/>
    </row>
    <row r="128" spans="3:11" ht="25.5" customHeight="1">
      <c r="C128" s="50"/>
      <c r="D128" s="50"/>
      <c r="E128" s="50"/>
      <c r="F128" s="50"/>
      <c r="G128" s="50"/>
      <c r="H128" s="50"/>
      <c r="I128" s="50"/>
      <c r="J128" s="50"/>
      <c r="K128" s="50"/>
    </row>
    <row r="129" spans="3:11" ht="25.5" customHeight="1">
      <c r="C129" s="50"/>
      <c r="D129" s="50"/>
      <c r="E129" s="50"/>
      <c r="F129" s="50"/>
      <c r="G129" s="50"/>
      <c r="H129" s="50"/>
      <c r="I129" s="50"/>
      <c r="J129" s="50"/>
      <c r="K129" s="50"/>
    </row>
    <row r="130" spans="3:11" ht="25.5" customHeight="1">
      <c r="C130" s="50"/>
      <c r="D130" s="50"/>
      <c r="E130" s="50"/>
      <c r="F130" s="50"/>
      <c r="G130" s="50"/>
      <c r="H130" s="50"/>
      <c r="I130" s="50"/>
      <c r="J130" s="50"/>
      <c r="K130" s="50"/>
    </row>
    <row r="131" spans="3:11" ht="25.5" customHeight="1">
      <c r="C131" s="50"/>
      <c r="D131" s="50"/>
      <c r="E131" s="50"/>
      <c r="F131" s="50"/>
      <c r="G131" s="50"/>
      <c r="H131" s="50"/>
      <c r="I131" s="50"/>
      <c r="J131" s="50"/>
      <c r="K131" s="50"/>
    </row>
    <row r="132" spans="3:11" ht="25.5" customHeight="1">
      <c r="C132" s="50"/>
      <c r="D132" s="50"/>
      <c r="E132" s="50"/>
      <c r="F132" s="50"/>
      <c r="G132" s="50"/>
      <c r="H132" s="50"/>
      <c r="I132" s="50"/>
      <c r="J132" s="50"/>
      <c r="K132" s="50"/>
    </row>
    <row r="133" spans="3:11" ht="25.5" customHeight="1">
      <c r="C133" s="50"/>
      <c r="D133" s="50"/>
      <c r="E133" s="50"/>
      <c r="F133" s="50"/>
      <c r="G133" s="50"/>
      <c r="H133" s="50"/>
      <c r="I133" s="50"/>
      <c r="J133" s="50"/>
      <c r="K133" s="50"/>
    </row>
    <row r="134" spans="3:11" ht="25.5" customHeight="1">
      <c r="C134" s="50"/>
      <c r="D134" s="50"/>
      <c r="E134" s="50"/>
      <c r="F134" s="50"/>
      <c r="G134" s="50"/>
      <c r="H134" s="50"/>
      <c r="I134" s="50"/>
      <c r="J134" s="50"/>
      <c r="K134" s="50"/>
    </row>
    <row r="135" spans="3:11" ht="25.5" customHeight="1">
      <c r="C135" s="50"/>
      <c r="D135" s="50"/>
      <c r="E135" s="50"/>
      <c r="F135" s="50"/>
      <c r="G135" s="50"/>
      <c r="H135" s="50"/>
      <c r="I135" s="50"/>
      <c r="J135" s="50"/>
      <c r="K135" s="50"/>
    </row>
    <row r="136" spans="3:11" ht="25.5" customHeight="1">
      <c r="C136" s="50"/>
      <c r="D136" s="50"/>
      <c r="E136" s="50"/>
      <c r="F136" s="50"/>
      <c r="G136" s="50"/>
      <c r="H136" s="50"/>
      <c r="I136" s="50"/>
      <c r="J136" s="50"/>
      <c r="K136" s="50"/>
    </row>
    <row r="137" spans="3:11" ht="25.5" customHeight="1">
      <c r="C137" s="50"/>
      <c r="D137" s="50"/>
      <c r="E137" s="50"/>
      <c r="F137" s="50"/>
      <c r="G137" s="50"/>
      <c r="H137" s="50"/>
      <c r="I137" s="50"/>
      <c r="J137" s="50"/>
      <c r="K137" s="50"/>
    </row>
    <row r="138" spans="3:11" ht="25.5" customHeight="1">
      <c r="C138" s="50"/>
      <c r="D138" s="50"/>
      <c r="E138" s="50"/>
      <c r="F138" s="50"/>
      <c r="G138" s="50"/>
      <c r="H138" s="50"/>
      <c r="I138" s="50"/>
      <c r="J138" s="50"/>
      <c r="K138" s="50"/>
    </row>
    <row r="139" spans="3:11" ht="25.5" customHeight="1">
      <c r="C139" s="50"/>
      <c r="D139" s="50"/>
      <c r="E139" s="50"/>
      <c r="F139" s="50"/>
      <c r="G139" s="50"/>
      <c r="H139" s="50"/>
      <c r="I139" s="50"/>
      <c r="J139" s="50"/>
      <c r="K139" s="50"/>
    </row>
    <row r="140" spans="3:11" ht="25.5" customHeight="1">
      <c r="C140" s="50"/>
      <c r="D140" s="50"/>
      <c r="E140" s="50"/>
      <c r="F140" s="50"/>
      <c r="G140" s="50"/>
      <c r="H140" s="50"/>
      <c r="I140" s="50"/>
      <c r="J140" s="50"/>
      <c r="K140" s="50"/>
    </row>
    <row r="141" spans="3:11" ht="25.5" customHeight="1">
      <c r="C141" s="50"/>
      <c r="D141" s="50"/>
      <c r="E141" s="50"/>
      <c r="F141" s="50"/>
      <c r="G141" s="50"/>
      <c r="H141" s="50"/>
      <c r="I141" s="50"/>
      <c r="J141" s="50"/>
      <c r="K141" s="50"/>
    </row>
    <row r="142" spans="3:11" ht="25.5" customHeight="1">
      <c r="C142" s="50"/>
      <c r="D142" s="50"/>
      <c r="E142" s="50"/>
      <c r="F142" s="50"/>
      <c r="G142" s="50"/>
      <c r="H142" s="50"/>
      <c r="I142" s="50"/>
      <c r="J142" s="50"/>
      <c r="K142" s="50"/>
    </row>
    <row r="143" spans="3:11" ht="25.5" customHeight="1">
      <c r="C143" s="50"/>
      <c r="D143" s="50"/>
      <c r="E143" s="50"/>
      <c r="F143" s="50"/>
      <c r="G143" s="50"/>
      <c r="H143" s="50"/>
      <c r="I143" s="50"/>
      <c r="J143" s="50"/>
      <c r="K143" s="50"/>
    </row>
    <row r="144" spans="3:11" ht="25.5" customHeight="1">
      <c r="C144" s="50"/>
      <c r="D144" s="50"/>
      <c r="E144" s="50"/>
      <c r="F144" s="50"/>
      <c r="G144" s="50"/>
      <c r="H144" s="50"/>
      <c r="I144" s="50"/>
      <c r="J144" s="50"/>
      <c r="K144" s="50"/>
    </row>
    <row r="145" spans="3:11" ht="25.5" customHeight="1">
      <c r="C145" s="50"/>
      <c r="D145" s="50"/>
      <c r="E145" s="50"/>
      <c r="F145" s="50"/>
      <c r="G145" s="50"/>
      <c r="H145" s="50"/>
      <c r="I145" s="50"/>
      <c r="J145" s="50"/>
      <c r="K145" s="50"/>
    </row>
    <row r="146" spans="3:11" ht="25.5" customHeight="1">
      <c r="C146" s="50"/>
      <c r="D146" s="50"/>
      <c r="E146" s="50"/>
      <c r="F146" s="50"/>
      <c r="G146" s="50"/>
      <c r="H146" s="50"/>
      <c r="I146" s="50"/>
      <c r="J146" s="50"/>
      <c r="K146" s="50"/>
    </row>
    <row r="147" spans="3:11" ht="25.5" customHeight="1">
      <c r="C147" s="50"/>
      <c r="D147" s="50"/>
      <c r="E147" s="50"/>
      <c r="F147" s="50"/>
      <c r="G147" s="50"/>
      <c r="H147" s="50"/>
      <c r="I147" s="50"/>
      <c r="J147" s="50"/>
      <c r="K147" s="50"/>
    </row>
    <row r="148" spans="3:11" ht="25.5" customHeight="1">
      <c r="C148" s="50"/>
      <c r="D148" s="50"/>
      <c r="E148" s="50"/>
      <c r="F148" s="50"/>
      <c r="G148" s="50"/>
      <c r="H148" s="50"/>
      <c r="I148" s="50"/>
      <c r="J148" s="50"/>
      <c r="K148" s="50"/>
    </row>
    <row r="149" spans="3:11" ht="25.5" customHeight="1">
      <c r="C149" s="50"/>
      <c r="D149" s="50"/>
      <c r="E149" s="50"/>
      <c r="F149" s="50"/>
      <c r="G149" s="50"/>
      <c r="H149" s="50"/>
      <c r="I149" s="50"/>
      <c r="J149" s="50"/>
      <c r="K149" s="50"/>
    </row>
    <row r="150" spans="3:11" ht="25.5" customHeight="1">
      <c r="C150" s="50"/>
      <c r="D150" s="50"/>
      <c r="E150" s="50"/>
      <c r="F150" s="50"/>
      <c r="G150" s="50"/>
      <c r="H150" s="50"/>
      <c r="I150" s="50"/>
      <c r="J150" s="50"/>
      <c r="K150" s="50"/>
    </row>
    <row r="151" spans="3:11" ht="25.5" customHeight="1">
      <c r="C151" s="50"/>
      <c r="D151" s="50"/>
      <c r="E151" s="50"/>
      <c r="F151" s="50"/>
      <c r="G151" s="50"/>
      <c r="H151" s="50"/>
      <c r="I151" s="50"/>
      <c r="J151" s="50"/>
      <c r="K151" s="50"/>
    </row>
    <row r="152" spans="3:11" ht="25.5" customHeight="1">
      <c r="C152" s="50"/>
      <c r="D152" s="50"/>
      <c r="E152" s="50"/>
      <c r="F152" s="50"/>
      <c r="G152" s="50"/>
      <c r="H152" s="50"/>
      <c r="I152" s="50"/>
      <c r="J152" s="50"/>
      <c r="K152" s="50"/>
    </row>
    <row r="153" spans="3:11" ht="25.5" customHeight="1">
      <c r="C153" s="50"/>
      <c r="D153" s="50"/>
      <c r="E153" s="50"/>
      <c r="F153" s="50"/>
      <c r="G153" s="50"/>
      <c r="H153" s="50"/>
      <c r="I153" s="50"/>
      <c r="J153" s="50"/>
      <c r="K153" s="50"/>
    </row>
    <row r="154" spans="3:11" ht="25.5" customHeight="1">
      <c r="C154" s="50"/>
      <c r="D154" s="50"/>
      <c r="E154" s="50"/>
      <c r="F154" s="50"/>
      <c r="G154" s="50"/>
      <c r="H154" s="50"/>
      <c r="I154" s="50"/>
      <c r="J154" s="50"/>
      <c r="K154" s="50"/>
    </row>
    <row r="155" spans="3:11" ht="25.5" customHeight="1">
      <c r="C155" s="50"/>
      <c r="D155" s="50"/>
      <c r="E155" s="50"/>
      <c r="F155" s="50"/>
      <c r="G155" s="50"/>
      <c r="H155" s="50"/>
      <c r="I155" s="50"/>
      <c r="J155" s="50"/>
      <c r="K155" s="50"/>
    </row>
    <row r="156" spans="3:11" ht="25.5" customHeight="1">
      <c r="C156" s="50"/>
      <c r="D156" s="50"/>
      <c r="E156" s="50"/>
      <c r="F156" s="50"/>
      <c r="G156" s="50"/>
      <c r="H156" s="50"/>
      <c r="I156" s="50"/>
      <c r="J156" s="50"/>
      <c r="K156" s="50"/>
    </row>
    <row r="157" spans="3:11" ht="25.5" customHeight="1">
      <c r="C157" s="50"/>
      <c r="D157" s="50"/>
      <c r="E157" s="50"/>
      <c r="F157" s="50"/>
      <c r="G157" s="50"/>
      <c r="H157" s="50"/>
      <c r="I157" s="50"/>
      <c r="J157" s="50"/>
      <c r="K157" s="50"/>
    </row>
    <row r="158" spans="3:11" ht="25.5" customHeight="1">
      <c r="C158" s="50"/>
      <c r="D158" s="50"/>
      <c r="E158" s="50"/>
      <c r="F158" s="50"/>
      <c r="G158" s="50"/>
      <c r="H158" s="50"/>
      <c r="I158" s="50"/>
      <c r="J158" s="50"/>
      <c r="K158" s="50"/>
    </row>
    <row r="159" spans="3:11" ht="25.5" customHeight="1">
      <c r="C159" s="50"/>
      <c r="D159" s="50"/>
      <c r="E159" s="50"/>
      <c r="F159" s="50"/>
      <c r="G159" s="50"/>
      <c r="H159" s="50"/>
      <c r="I159" s="50"/>
      <c r="J159" s="50"/>
      <c r="K159" s="50"/>
    </row>
    <row r="160" spans="3:11" ht="25.5" customHeight="1">
      <c r="C160" s="50"/>
      <c r="D160" s="50"/>
      <c r="E160" s="50"/>
      <c r="F160" s="50"/>
      <c r="G160" s="50"/>
      <c r="H160" s="50"/>
      <c r="I160" s="50"/>
      <c r="J160" s="50"/>
      <c r="K160" s="50"/>
    </row>
    <row r="161" spans="3:11" ht="25.5" customHeight="1">
      <c r="C161" s="50"/>
      <c r="D161" s="50"/>
      <c r="E161" s="50"/>
      <c r="F161" s="50"/>
      <c r="G161" s="50"/>
      <c r="H161" s="50"/>
      <c r="I161" s="50"/>
      <c r="J161" s="50"/>
      <c r="K161" s="50"/>
    </row>
    <row r="162" spans="3:11" ht="25.5" customHeight="1">
      <c r="C162" s="50"/>
      <c r="D162" s="50"/>
      <c r="E162" s="50"/>
      <c r="F162" s="50"/>
      <c r="G162" s="50"/>
      <c r="H162" s="50"/>
      <c r="I162" s="50"/>
      <c r="J162" s="50"/>
      <c r="K162" s="50"/>
    </row>
    <row r="163" spans="3:11" ht="25.5" customHeight="1">
      <c r="C163" s="50"/>
      <c r="D163" s="50"/>
      <c r="E163" s="50"/>
      <c r="F163" s="50"/>
      <c r="G163" s="50"/>
      <c r="H163" s="50"/>
      <c r="I163" s="50"/>
      <c r="J163" s="50"/>
      <c r="K163" s="50"/>
    </row>
    <row r="164" spans="3:11" ht="25.5" customHeight="1">
      <c r="C164" s="50"/>
      <c r="D164" s="50"/>
      <c r="E164" s="50"/>
      <c r="F164" s="50"/>
      <c r="G164" s="50"/>
      <c r="H164" s="50"/>
      <c r="I164" s="50"/>
      <c r="J164" s="50"/>
      <c r="K164" s="50"/>
    </row>
    <row r="165" spans="3:11" ht="25.5" customHeight="1">
      <c r="C165" s="50"/>
      <c r="D165" s="50"/>
      <c r="E165" s="50"/>
      <c r="F165" s="50"/>
      <c r="G165" s="50"/>
      <c r="H165" s="50"/>
      <c r="I165" s="50"/>
      <c r="J165" s="50"/>
      <c r="K165" s="50"/>
    </row>
    <row r="166" spans="3:11" ht="25.5" customHeight="1">
      <c r="C166" s="50"/>
      <c r="D166" s="50"/>
      <c r="E166" s="50"/>
      <c r="F166" s="50"/>
      <c r="G166" s="50"/>
      <c r="H166" s="50"/>
      <c r="I166" s="50"/>
      <c r="J166" s="50"/>
      <c r="K166" s="50"/>
    </row>
    <row r="167" spans="3:11" ht="25.5" customHeight="1">
      <c r="C167" s="50"/>
      <c r="D167" s="50"/>
      <c r="E167" s="50"/>
      <c r="F167" s="50"/>
      <c r="G167" s="50"/>
      <c r="H167" s="50"/>
      <c r="I167" s="50"/>
      <c r="J167" s="50"/>
      <c r="K167" s="50"/>
    </row>
    <row r="168" spans="3:11" ht="25.5" customHeight="1">
      <c r="C168" s="50"/>
      <c r="D168" s="50"/>
      <c r="E168" s="50"/>
      <c r="F168" s="50"/>
      <c r="G168" s="50"/>
      <c r="H168" s="50"/>
      <c r="I168" s="50"/>
      <c r="J168" s="50"/>
      <c r="K168" s="50"/>
    </row>
    <row r="169" spans="3:11" ht="25.5" customHeight="1">
      <c r="C169" s="50"/>
      <c r="D169" s="50"/>
      <c r="E169" s="50"/>
      <c r="F169" s="50"/>
      <c r="G169" s="50"/>
      <c r="H169" s="50"/>
      <c r="I169" s="50"/>
      <c r="J169" s="50"/>
      <c r="K169" s="50"/>
    </row>
    <row r="170" spans="3:11" ht="25.5" customHeight="1">
      <c r="C170" s="50"/>
      <c r="D170" s="50"/>
      <c r="E170" s="50"/>
      <c r="F170" s="50"/>
      <c r="G170" s="50"/>
      <c r="H170" s="50"/>
      <c r="I170" s="50"/>
      <c r="J170" s="50"/>
      <c r="K170" s="50"/>
    </row>
    <row r="171" spans="3:11" ht="25.5" customHeight="1">
      <c r="C171" s="50"/>
      <c r="D171" s="50"/>
      <c r="E171" s="50"/>
      <c r="F171" s="50"/>
      <c r="G171" s="50"/>
      <c r="H171" s="50"/>
      <c r="I171" s="50"/>
      <c r="J171" s="50"/>
      <c r="K171" s="50"/>
    </row>
    <row r="172" spans="3:11" ht="25.5" customHeight="1">
      <c r="C172" s="50"/>
      <c r="D172" s="50"/>
      <c r="E172" s="50"/>
      <c r="F172" s="50"/>
      <c r="G172" s="50"/>
      <c r="H172" s="50"/>
      <c r="I172" s="50"/>
      <c r="J172" s="50"/>
      <c r="K172" s="50"/>
    </row>
    <row r="173" spans="3:11" ht="25.5" customHeight="1">
      <c r="C173" s="50"/>
      <c r="D173" s="50"/>
      <c r="E173" s="50"/>
      <c r="F173" s="50"/>
      <c r="G173" s="50"/>
      <c r="H173" s="50"/>
      <c r="I173" s="50"/>
      <c r="J173" s="50"/>
      <c r="K173" s="50"/>
    </row>
    <row r="174" spans="3:11" ht="25.5" customHeight="1">
      <c r="C174" s="50"/>
      <c r="D174" s="50"/>
      <c r="E174" s="50"/>
      <c r="F174" s="50"/>
      <c r="G174" s="50"/>
      <c r="H174" s="50"/>
      <c r="I174" s="50"/>
      <c r="J174" s="50"/>
      <c r="K174" s="50"/>
    </row>
    <row r="175" spans="3:11" ht="25.5" customHeight="1">
      <c r="C175" s="50"/>
      <c r="D175" s="50"/>
      <c r="E175" s="50"/>
      <c r="F175" s="50"/>
      <c r="G175" s="50"/>
      <c r="H175" s="50"/>
      <c r="I175" s="50"/>
      <c r="J175" s="50"/>
      <c r="K175" s="50"/>
    </row>
    <row r="176" spans="3:11" ht="25.5" customHeight="1">
      <c r="C176" s="50"/>
      <c r="D176" s="50"/>
      <c r="E176" s="50"/>
      <c r="F176" s="50"/>
      <c r="G176" s="50"/>
      <c r="H176" s="50"/>
      <c r="I176" s="50"/>
      <c r="J176" s="50"/>
      <c r="K176" s="50"/>
    </row>
    <row r="177" spans="3:11" ht="25.5" customHeight="1">
      <c r="C177" s="50"/>
      <c r="D177" s="50"/>
      <c r="E177" s="50"/>
      <c r="F177" s="50"/>
      <c r="G177" s="50"/>
      <c r="H177" s="50"/>
      <c r="I177" s="50"/>
      <c r="J177" s="50"/>
      <c r="K177" s="50"/>
    </row>
    <row r="178" spans="3:11" ht="25.5" customHeight="1">
      <c r="C178" s="50"/>
      <c r="D178" s="50"/>
      <c r="E178" s="50"/>
      <c r="F178" s="50"/>
      <c r="G178" s="50"/>
      <c r="H178" s="50"/>
      <c r="I178" s="50"/>
      <c r="J178" s="50"/>
      <c r="K178" s="50"/>
    </row>
    <row r="179" spans="3:11" ht="25.5" customHeight="1">
      <c r="C179" s="50"/>
      <c r="D179" s="50"/>
      <c r="E179" s="50"/>
      <c r="F179" s="50"/>
      <c r="G179" s="50"/>
      <c r="H179" s="50"/>
      <c r="I179" s="50"/>
      <c r="J179" s="50"/>
      <c r="K179" s="50"/>
    </row>
    <row r="180" spans="3:11" ht="25.5" customHeight="1">
      <c r="C180" s="50"/>
      <c r="D180" s="50"/>
      <c r="E180" s="50"/>
      <c r="F180" s="50"/>
      <c r="G180" s="50"/>
      <c r="H180" s="50"/>
      <c r="I180" s="50"/>
      <c r="J180" s="50"/>
      <c r="K180" s="50"/>
    </row>
    <row r="181" spans="3:11" ht="25.5" customHeight="1">
      <c r="C181" s="50"/>
      <c r="D181" s="50"/>
      <c r="E181" s="50"/>
      <c r="F181" s="50"/>
      <c r="G181" s="50"/>
      <c r="H181" s="50"/>
      <c r="I181" s="50"/>
      <c r="J181" s="50"/>
      <c r="K181" s="50"/>
    </row>
    <row r="182" spans="3:11" ht="25.5" customHeight="1">
      <c r="C182" s="50"/>
      <c r="D182" s="50"/>
      <c r="E182" s="50"/>
      <c r="F182" s="50"/>
      <c r="G182" s="50"/>
      <c r="H182" s="50"/>
      <c r="I182" s="50"/>
      <c r="J182" s="50"/>
      <c r="K182" s="50"/>
    </row>
    <row r="183" spans="3:11" ht="25.5" customHeight="1">
      <c r="C183" s="50"/>
      <c r="D183" s="50"/>
      <c r="E183" s="50"/>
      <c r="F183" s="50"/>
      <c r="G183" s="50"/>
      <c r="H183" s="50"/>
      <c r="I183" s="50"/>
      <c r="J183" s="50"/>
      <c r="K183" s="50"/>
    </row>
    <row r="184" spans="3:11" ht="25.5" customHeight="1">
      <c r="C184" s="50"/>
      <c r="D184" s="50"/>
      <c r="E184" s="50"/>
      <c r="F184" s="50"/>
      <c r="G184" s="50"/>
      <c r="H184" s="50"/>
      <c r="I184" s="50"/>
      <c r="J184" s="50"/>
      <c r="K184" s="50"/>
    </row>
    <row r="185" spans="3:11" ht="25.5" customHeight="1">
      <c r="C185" s="50"/>
      <c r="D185" s="50"/>
      <c r="E185" s="50"/>
      <c r="F185" s="50"/>
      <c r="G185" s="50"/>
      <c r="H185" s="50"/>
      <c r="I185" s="50"/>
      <c r="J185" s="50"/>
      <c r="K185" s="50"/>
    </row>
    <row r="186" spans="3:11" ht="25.5" customHeight="1">
      <c r="C186" s="50"/>
      <c r="D186" s="50"/>
      <c r="E186" s="50"/>
      <c r="F186" s="50"/>
      <c r="G186" s="50"/>
      <c r="H186" s="50"/>
      <c r="I186" s="50"/>
      <c r="J186" s="50"/>
      <c r="K186" s="50"/>
    </row>
    <row r="187" spans="3:11" ht="25.5" customHeight="1">
      <c r="C187" s="50"/>
      <c r="D187" s="50"/>
      <c r="E187" s="50"/>
      <c r="F187" s="50"/>
      <c r="G187" s="50"/>
      <c r="H187" s="50"/>
      <c r="I187" s="50"/>
      <c r="J187" s="50"/>
      <c r="K187" s="50"/>
    </row>
    <row r="188" spans="3:11" ht="25.5" customHeight="1">
      <c r="C188" s="50"/>
      <c r="D188" s="50"/>
      <c r="E188" s="50"/>
      <c r="F188" s="50"/>
      <c r="G188" s="50"/>
      <c r="H188" s="50"/>
      <c r="I188" s="50"/>
      <c r="J188" s="50"/>
      <c r="K188" s="50"/>
    </row>
    <row r="189" spans="3:11" ht="25.5" customHeight="1">
      <c r="C189" s="50"/>
      <c r="D189" s="50"/>
      <c r="E189" s="50"/>
      <c r="F189" s="50"/>
      <c r="G189" s="50"/>
      <c r="H189" s="50"/>
      <c r="I189" s="50"/>
      <c r="J189" s="50"/>
      <c r="K189" s="50"/>
    </row>
    <row r="190" spans="3:11" ht="25.5" customHeight="1">
      <c r="C190" s="50"/>
      <c r="D190" s="50"/>
      <c r="E190" s="50"/>
      <c r="F190" s="50"/>
      <c r="G190" s="50"/>
      <c r="H190" s="50"/>
      <c r="I190" s="50"/>
      <c r="J190" s="50"/>
      <c r="K190" s="50"/>
    </row>
    <row r="191" spans="3:11" ht="25.5" customHeight="1">
      <c r="C191" s="50"/>
      <c r="D191" s="50"/>
      <c r="E191" s="50"/>
      <c r="F191" s="50"/>
      <c r="G191" s="50"/>
      <c r="H191" s="50"/>
      <c r="I191" s="50"/>
      <c r="J191" s="50"/>
      <c r="K191" s="50"/>
    </row>
    <row r="192" spans="3:11" ht="25.5" customHeight="1">
      <c r="C192" s="50"/>
      <c r="D192" s="50"/>
      <c r="E192" s="50"/>
      <c r="F192" s="50"/>
      <c r="G192" s="50"/>
      <c r="H192" s="50"/>
      <c r="I192" s="50"/>
      <c r="J192" s="50"/>
      <c r="K192" s="50"/>
    </row>
    <row r="193" spans="3:11" ht="25.5" customHeight="1">
      <c r="C193" s="50"/>
      <c r="D193" s="50"/>
      <c r="E193" s="50"/>
      <c r="F193" s="50"/>
      <c r="G193" s="50"/>
      <c r="H193" s="50"/>
      <c r="I193" s="50"/>
      <c r="J193" s="50"/>
      <c r="K193" s="50"/>
    </row>
    <row r="194" spans="3:11" ht="25.5" customHeight="1">
      <c r="C194" s="50"/>
      <c r="D194" s="50"/>
      <c r="E194" s="50"/>
      <c r="F194" s="50"/>
      <c r="G194" s="50"/>
      <c r="H194" s="50"/>
      <c r="I194" s="50"/>
      <c r="J194" s="50"/>
      <c r="K194" s="50"/>
    </row>
    <row r="195" spans="3:11" ht="25.5" customHeight="1">
      <c r="C195" s="50"/>
      <c r="D195" s="50"/>
      <c r="E195" s="50"/>
      <c r="F195" s="50"/>
      <c r="G195" s="50"/>
      <c r="H195" s="50"/>
      <c r="I195" s="50"/>
      <c r="J195" s="50"/>
      <c r="K195" s="50"/>
    </row>
    <row r="196" spans="3:11" ht="25.5" customHeight="1">
      <c r="C196" s="50"/>
      <c r="D196" s="50"/>
      <c r="E196" s="50"/>
      <c r="F196" s="50"/>
      <c r="G196" s="50"/>
      <c r="H196" s="50"/>
      <c r="I196" s="50"/>
      <c r="J196" s="50"/>
      <c r="K196" s="50"/>
    </row>
    <row r="197" spans="3:11" ht="25.5" customHeight="1">
      <c r="C197" s="50"/>
      <c r="D197" s="50"/>
      <c r="E197" s="50"/>
      <c r="F197" s="50"/>
      <c r="G197" s="50"/>
      <c r="H197" s="50"/>
      <c r="I197" s="50"/>
      <c r="J197" s="50"/>
      <c r="K197" s="50"/>
    </row>
    <row r="198" spans="3:11" ht="25.5" customHeight="1">
      <c r="C198" s="50"/>
      <c r="D198" s="50"/>
      <c r="E198" s="50"/>
      <c r="F198" s="50"/>
      <c r="G198" s="50"/>
      <c r="H198" s="50"/>
      <c r="I198" s="50"/>
      <c r="J198" s="50"/>
      <c r="K198" s="50"/>
    </row>
    <row r="199" spans="3:11" ht="25.5" customHeight="1">
      <c r="C199" s="50"/>
      <c r="D199" s="50"/>
      <c r="E199" s="50"/>
      <c r="F199" s="50"/>
      <c r="G199" s="50"/>
      <c r="H199" s="50"/>
      <c r="I199" s="50"/>
      <c r="J199" s="50"/>
      <c r="K199" s="50"/>
    </row>
    <row r="200" spans="3:11" ht="25.5" customHeight="1">
      <c r="C200" s="50"/>
      <c r="D200" s="50"/>
      <c r="E200" s="50"/>
      <c r="F200" s="50"/>
      <c r="G200" s="50"/>
      <c r="H200" s="50"/>
      <c r="I200" s="50"/>
      <c r="J200" s="50"/>
      <c r="K200" s="50"/>
    </row>
    <row r="201" spans="3:11" ht="25.5" customHeight="1">
      <c r="C201" s="50"/>
      <c r="D201" s="50"/>
      <c r="E201" s="50"/>
      <c r="F201" s="50"/>
      <c r="G201" s="50"/>
      <c r="H201" s="50"/>
      <c r="I201" s="50"/>
      <c r="J201" s="50"/>
      <c r="K201" s="50"/>
    </row>
    <row r="202" spans="3:11" ht="25.5" customHeight="1">
      <c r="C202" s="50"/>
      <c r="D202" s="50"/>
      <c r="E202" s="50"/>
      <c r="F202" s="50"/>
      <c r="G202" s="50"/>
      <c r="H202" s="50"/>
      <c r="I202" s="50"/>
      <c r="J202" s="50"/>
      <c r="K202" s="50"/>
    </row>
    <row r="203" spans="3:11" ht="25.5" customHeight="1">
      <c r="C203" s="50"/>
      <c r="D203" s="50"/>
      <c r="E203" s="50"/>
      <c r="F203" s="50"/>
      <c r="G203" s="50"/>
      <c r="H203" s="50"/>
      <c r="I203" s="50"/>
      <c r="J203" s="50"/>
      <c r="K203" s="50"/>
    </row>
    <row r="204" spans="3:11" ht="25.5" customHeight="1">
      <c r="C204" s="50"/>
      <c r="D204" s="50"/>
      <c r="E204" s="50"/>
      <c r="F204" s="50"/>
      <c r="G204" s="50"/>
      <c r="H204" s="50"/>
      <c r="I204" s="50"/>
      <c r="J204" s="50"/>
      <c r="K204" s="50"/>
    </row>
    <row r="205" spans="3:11" ht="25.5" customHeight="1">
      <c r="C205" s="50"/>
      <c r="D205" s="50"/>
      <c r="E205" s="50"/>
      <c r="F205" s="50"/>
      <c r="G205" s="50"/>
      <c r="H205" s="50"/>
      <c r="I205" s="50"/>
      <c r="J205" s="50"/>
      <c r="K205" s="50"/>
    </row>
    <row r="206" spans="3:11" ht="25.5" customHeight="1">
      <c r="C206" s="50"/>
      <c r="D206" s="50"/>
      <c r="E206" s="50"/>
      <c r="F206" s="50"/>
      <c r="G206" s="50"/>
      <c r="H206" s="50"/>
      <c r="I206" s="50"/>
      <c r="J206" s="50"/>
      <c r="K206" s="50"/>
    </row>
    <row r="207" spans="3:11" ht="25.5" customHeight="1">
      <c r="C207" s="50"/>
      <c r="D207" s="50"/>
      <c r="E207" s="50"/>
      <c r="F207" s="50"/>
      <c r="G207" s="50"/>
      <c r="H207" s="50"/>
      <c r="I207" s="50"/>
      <c r="J207" s="50"/>
      <c r="K207" s="50"/>
    </row>
    <row r="208" spans="3:11" ht="25.5" customHeight="1">
      <c r="C208" s="50"/>
      <c r="D208" s="50"/>
      <c r="E208" s="50"/>
      <c r="F208" s="50"/>
      <c r="G208" s="50"/>
      <c r="H208" s="50"/>
      <c r="I208" s="50"/>
      <c r="J208" s="50"/>
      <c r="K208" s="50"/>
    </row>
    <row r="209" spans="3:11" ht="25.5" customHeight="1">
      <c r="C209" s="50"/>
      <c r="D209" s="50"/>
      <c r="E209" s="50"/>
      <c r="F209" s="50"/>
      <c r="G209" s="50"/>
      <c r="H209" s="50"/>
      <c r="I209" s="50"/>
      <c r="J209" s="50"/>
      <c r="K209" s="50"/>
    </row>
    <row r="210" spans="3:11" ht="25.5" customHeight="1">
      <c r="C210" s="50"/>
      <c r="D210" s="50"/>
      <c r="E210" s="50"/>
      <c r="F210" s="50"/>
      <c r="G210" s="50"/>
      <c r="H210" s="50"/>
      <c r="I210" s="50"/>
      <c r="J210" s="50"/>
      <c r="K210" s="50"/>
    </row>
    <row r="211" spans="3:11" ht="25.5" customHeight="1">
      <c r="C211" s="50"/>
      <c r="D211" s="50"/>
      <c r="E211" s="50"/>
      <c r="F211" s="50"/>
      <c r="G211" s="50"/>
      <c r="H211" s="50"/>
      <c r="I211" s="50"/>
      <c r="J211" s="50"/>
      <c r="K211" s="50"/>
    </row>
    <row r="212" spans="3:11" ht="25.5" customHeight="1">
      <c r="C212" s="50"/>
      <c r="D212" s="50"/>
      <c r="E212" s="50"/>
      <c r="F212" s="50"/>
      <c r="G212" s="50"/>
      <c r="H212" s="50"/>
      <c r="I212" s="50"/>
      <c r="J212" s="50"/>
      <c r="K212" s="50"/>
    </row>
    <row r="213" spans="3:11" ht="25.5" customHeight="1">
      <c r="C213" s="50"/>
      <c r="D213" s="50"/>
      <c r="E213" s="50"/>
      <c r="F213" s="50"/>
      <c r="G213" s="50"/>
      <c r="H213" s="50"/>
      <c r="I213" s="50"/>
      <c r="J213" s="50"/>
      <c r="K213" s="50"/>
    </row>
    <row r="214" spans="3:11" ht="25.5" customHeight="1">
      <c r="C214" s="50"/>
      <c r="D214" s="50"/>
      <c r="E214" s="50"/>
      <c r="F214" s="50"/>
      <c r="G214" s="50"/>
      <c r="H214" s="50"/>
      <c r="I214" s="50"/>
      <c r="J214" s="50"/>
      <c r="K214" s="50"/>
    </row>
    <row r="215" spans="3:11" ht="25.5" customHeight="1">
      <c r="C215" s="50"/>
      <c r="D215" s="50"/>
      <c r="E215" s="50"/>
      <c r="F215" s="50"/>
      <c r="G215" s="50"/>
      <c r="H215" s="50"/>
      <c r="I215" s="50"/>
      <c r="J215" s="50"/>
      <c r="K215" s="50"/>
    </row>
    <row r="216" spans="3:11" ht="25.5" customHeight="1">
      <c r="C216" s="50"/>
      <c r="D216" s="50"/>
      <c r="E216" s="50"/>
      <c r="F216" s="50"/>
      <c r="G216" s="50"/>
      <c r="H216" s="50"/>
      <c r="I216" s="50"/>
      <c r="J216" s="50"/>
      <c r="K216" s="50"/>
    </row>
    <row r="217" spans="3:11" ht="25.5" customHeight="1">
      <c r="C217" s="50"/>
      <c r="D217" s="50"/>
      <c r="E217" s="50"/>
      <c r="F217" s="50"/>
      <c r="G217" s="50"/>
      <c r="H217" s="50"/>
      <c r="I217" s="50"/>
      <c r="J217" s="50"/>
      <c r="K217" s="50"/>
    </row>
    <row r="218" spans="3:11" ht="25.5" customHeight="1">
      <c r="C218" s="50"/>
      <c r="D218" s="50"/>
      <c r="E218" s="50"/>
      <c r="F218" s="50"/>
      <c r="G218" s="50"/>
      <c r="H218" s="50"/>
      <c r="I218" s="50"/>
      <c r="J218" s="50"/>
      <c r="K218" s="50"/>
    </row>
    <row r="219" spans="3:11" ht="25.5" customHeight="1">
      <c r="C219" s="50"/>
      <c r="D219" s="50"/>
      <c r="E219" s="50"/>
      <c r="F219" s="50"/>
      <c r="G219" s="50"/>
      <c r="H219" s="50"/>
      <c r="I219" s="50"/>
      <c r="J219" s="50"/>
      <c r="K219" s="50"/>
    </row>
    <row r="220" spans="3:11" ht="25.5" customHeight="1">
      <c r="C220" s="50"/>
      <c r="D220" s="50"/>
      <c r="E220" s="50"/>
      <c r="F220" s="50"/>
      <c r="G220" s="50"/>
      <c r="H220" s="50"/>
      <c r="I220" s="50"/>
      <c r="J220" s="50"/>
      <c r="K220" s="50"/>
    </row>
    <row r="221" spans="3:11" ht="25.5" customHeight="1">
      <c r="C221" s="50"/>
      <c r="D221" s="50"/>
      <c r="E221" s="50"/>
      <c r="F221" s="50"/>
      <c r="G221" s="50"/>
      <c r="H221" s="50"/>
      <c r="I221" s="50"/>
      <c r="J221" s="50"/>
      <c r="K221" s="50"/>
    </row>
    <row r="222" spans="3:11" ht="25.5" customHeight="1">
      <c r="C222" s="50"/>
      <c r="D222" s="50"/>
      <c r="E222" s="50"/>
      <c r="F222" s="50"/>
      <c r="G222" s="50"/>
      <c r="H222" s="50"/>
      <c r="I222" s="50"/>
      <c r="J222" s="50"/>
      <c r="K222" s="50"/>
    </row>
    <row r="223" spans="3:11" ht="25.5" customHeight="1">
      <c r="C223" s="50"/>
      <c r="D223" s="50"/>
      <c r="E223" s="50"/>
      <c r="F223" s="50"/>
      <c r="G223" s="50"/>
      <c r="H223" s="50"/>
      <c r="I223" s="50"/>
      <c r="J223" s="50"/>
      <c r="K223" s="50"/>
    </row>
    <row r="224" spans="3:11" ht="25.5" customHeight="1">
      <c r="C224" s="50"/>
      <c r="D224" s="50"/>
      <c r="E224" s="50"/>
      <c r="F224" s="50"/>
      <c r="G224" s="50"/>
      <c r="H224" s="50"/>
      <c r="I224" s="50"/>
      <c r="J224" s="50"/>
      <c r="K224" s="50"/>
    </row>
    <row r="225" spans="3:11" ht="25.5" customHeight="1">
      <c r="C225" s="50"/>
      <c r="D225" s="50"/>
      <c r="E225" s="50"/>
      <c r="F225" s="50"/>
      <c r="G225" s="50"/>
      <c r="H225" s="50"/>
      <c r="I225" s="50"/>
      <c r="J225" s="50"/>
      <c r="K225" s="50"/>
    </row>
    <row r="226" spans="3:11" ht="25.5" customHeight="1">
      <c r="C226" s="50"/>
      <c r="D226" s="50"/>
      <c r="E226" s="50"/>
      <c r="F226" s="50"/>
      <c r="G226" s="50"/>
      <c r="H226" s="50"/>
      <c r="I226" s="50"/>
      <c r="J226" s="50"/>
      <c r="K226" s="50"/>
    </row>
    <row r="227" spans="3:11" ht="25.5" customHeight="1">
      <c r="C227" s="50"/>
      <c r="D227" s="50"/>
      <c r="E227" s="50"/>
      <c r="F227" s="50"/>
      <c r="G227" s="50"/>
      <c r="H227" s="50"/>
      <c r="I227" s="50"/>
      <c r="J227" s="50"/>
      <c r="K227" s="50"/>
    </row>
    <row r="228" spans="3:11" ht="25.5" customHeight="1">
      <c r="C228" s="50"/>
      <c r="D228" s="50"/>
      <c r="E228" s="50"/>
      <c r="F228" s="50"/>
      <c r="G228" s="50"/>
      <c r="H228" s="50"/>
      <c r="I228" s="50"/>
      <c r="J228" s="50"/>
      <c r="K228" s="50"/>
    </row>
    <row r="229" spans="3:11" ht="25.5" customHeight="1">
      <c r="C229" s="50"/>
      <c r="D229" s="50"/>
      <c r="E229" s="50"/>
      <c r="F229" s="50"/>
      <c r="G229" s="50"/>
      <c r="H229" s="50"/>
      <c r="I229" s="50"/>
      <c r="J229" s="50"/>
      <c r="K229" s="50"/>
    </row>
    <row r="230" spans="3:11" ht="25.5" customHeight="1">
      <c r="C230" s="50"/>
      <c r="D230" s="50"/>
      <c r="E230" s="50"/>
      <c r="F230" s="50"/>
      <c r="G230" s="50"/>
      <c r="H230" s="50"/>
      <c r="I230" s="50"/>
      <c r="J230" s="50"/>
      <c r="K230" s="50"/>
    </row>
    <row r="231" spans="3:11" ht="25.5" customHeight="1">
      <c r="C231" s="50"/>
      <c r="D231" s="50"/>
      <c r="E231" s="50"/>
      <c r="F231" s="50"/>
      <c r="G231" s="50"/>
      <c r="H231" s="50"/>
      <c r="I231" s="50"/>
      <c r="J231" s="50"/>
      <c r="K231" s="50"/>
    </row>
    <row r="232" spans="3:11" ht="25.5" customHeight="1">
      <c r="C232" s="50"/>
      <c r="D232" s="50"/>
      <c r="E232" s="50"/>
      <c r="F232" s="50"/>
      <c r="G232" s="50"/>
      <c r="H232" s="50"/>
      <c r="I232" s="50"/>
      <c r="J232" s="50"/>
      <c r="K232" s="50"/>
    </row>
    <row r="233" spans="3:11" ht="25.5" customHeight="1">
      <c r="C233" s="50"/>
      <c r="D233" s="50"/>
      <c r="E233" s="50"/>
      <c r="F233" s="50"/>
      <c r="G233" s="50"/>
      <c r="H233" s="50"/>
      <c r="I233" s="50"/>
      <c r="J233" s="50"/>
      <c r="K233" s="50"/>
    </row>
    <row r="234" spans="3:11" ht="25.5" customHeight="1">
      <c r="C234" s="50"/>
      <c r="D234" s="50"/>
      <c r="E234" s="50"/>
      <c r="F234" s="50"/>
      <c r="G234" s="50"/>
      <c r="H234" s="50"/>
      <c r="I234" s="50"/>
      <c r="J234" s="50"/>
      <c r="K234" s="50"/>
    </row>
    <row r="235" spans="3:11" ht="25.5" customHeight="1">
      <c r="C235" s="50"/>
      <c r="D235" s="50"/>
      <c r="E235" s="50"/>
      <c r="F235" s="50"/>
      <c r="G235" s="50"/>
      <c r="H235" s="50"/>
      <c r="I235" s="50"/>
      <c r="J235" s="50"/>
      <c r="K235" s="50"/>
    </row>
    <row r="236" spans="3:11" ht="25.5" customHeight="1">
      <c r="C236" s="50"/>
      <c r="D236" s="50"/>
      <c r="E236" s="50"/>
      <c r="F236" s="50"/>
      <c r="G236" s="50"/>
      <c r="H236" s="50"/>
      <c r="I236" s="50"/>
      <c r="J236" s="50"/>
      <c r="K236" s="50"/>
    </row>
    <row r="237" spans="3:11" ht="25.5" customHeight="1">
      <c r="C237" s="50"/>
      <c r="D237" s="50"/>
      <c r="E237" s="50"/>
      <c r="F237" s="50"/>
      <c r="G237" s="50"/>
      <c r="H237" s="50"/>
      <c r="I237" s="50"/>
      <c r="J237" s="50"/>
      <c r="K237" s="50"/>
    </row>
    <row r="238" spans="3:11" ht="25.5" customHeight="1">
      <c r="C238" s="50"/>
      <c r="D238" s="50"/>
      <c r="E238" s="50"/>
      <c r="F238" s="50"/>
      <c r="G238" s="50"/>
      <c r="H238" s="50"/>
      <c r="I238" s="50"/>
      <c r="J238" s="50"/>
      <c r="K238" s="50"/>
    </row>
    <row r="239" spans="3:11" ht="25.5" customHeight="1">
      <c r="C239" s="50"/>
      <c r="D239" s="50"/>
      <c r="E239" s="50"/>
      <c r="F239" s="50"/>
      <c r="G239" s="50"/>
      <c r="H239" s="50"/>
      <c r="I239" s="50"/>
      <c r="J239" s="50"/>
      <c r="K239" s="50"/>
    </row>
    <row r="240" spans="3:11" ht="25.5" customHeight="1">
      <c r="C240" s="50"/>
      <c r="D240" s="50"/>
      <c r="E240" s="50"/>
      <c r="F240" s="50"/>
      <c r="G240" s="50"/>
      <c r="H240" s="50"/>
      <c r="I240" s="50"/>
      <c r="J240" s="50"/>
      <c r="K240" s="50"/>
    </row>
    <row r="241" spans="3:11" ht="25.5" customHeight="1">
      <c r="C241" s="50"/>
      <c r="D241" s="50"/>
      <c r="E241" s="50"/>
      <c r="F241" s="50"/>
      <c r="G241" s="50"/>
      <c r="H241" s="50"/>
      <c r="I241" s="50"/>
      <c r="J241" s="50"/>
      <c r="K241" s="50"/>
    </row>
    <row r="242" spans="3:11" ht="25.5" customHeight="1">
      <c r="C242" s="50"/>
      <c r="D242" s="50"/>
      <c r="E242" s="50"/>
      <c r="F242" s="50"/>
      <c r="G242" s="50"/>
      <c r="H242" s="50"/>
      <c r="I242" s="50"/>
      <c r="J242" s="50"/>
      <c r="K242" s="50"/>
    </row>
    <row r="243" spans="3:11" ht="25.5" customHeight="1">
      <c r="C243" s="50"/>
      <c r="D243" s="50"/>
      <c r="E243" s="50"/>
      <c r="F243" s="50"/>
      <c r="G243" s="50"/>
      <c r="H243" s="50"/>
      <c r="I243" s="50"/>
      <c r="J243" s="50"/>
      <c r="K243" s="50"/>
    </row>
    <row r="244" spans="3:11" ht="25.5" customHeight="1">
      <c r="C244" s="50"/>
      <c r="D244" s="50"/>
      <c r="E244" s="50"/>
      <c r="F244" s="50"/>
      <c r="G244" s="50"/>
      <c r="H244" s="50"/>
      <c r="I244" s="50"/>
      <c r="J244" s="50"/>
      <c r="K244" s="50"/>
    </row>
    <row r="245" spans="3:11" ht="25.5" customHeight="1">
      <c r="C245" s="50"/>
      <c r="D245" s="50"/>
      <c r="E245" s="50"/>
      <c r="F245" s="50"/>
      <c r="G245" s="50"/>
      <c r="H245" s="50"/>
      <c r="I245" s="50"/>
      <c r="J245" s="50"/>
      <c r="K245" s="50"/>
    </row>
    <row r="246" spans="3:11" ht="25.5" customHeight="1">
      <c r="C246" s="50"/>
      <c r="D246" s="50"/>
      <c r="E246" s="50"/>
      <c r="F246" s="50"/>
      <c r="G246" s="50"/>
      <c r="H246" s="50"/>
      <c r="I246" s="50"/>
      <c r="J246" s="50"/>
      <c r="K246" s="50"/>
    </row>
    <row r="247" spans="3:11" ht="25.5" customHeight="1">
      <c r="C247" s="50"/>
      <c r="D247" s="50"/>
      <c r="E247" s="50"/>
      <c r="F247" s="50"/>
      <c r="G247" s="50"/>
      <c r="H247" s="50"/>
      <c r="I247" s="50"/>
      <c r="J247" s="50"/>
      <c r="K247" s="50"/>
    </row>
    <row r="248" spans="3:11" ht="25.5" customHeight="1">
      <c r="C248" s="50"/>
      <c r="D248" s="50"/>
      <c r="E248" s="50"/>
      <c r="F248" s="50"/>
      <c r="G248" s="50"/>
      <c r="H248" s="50"/>
      <c r="I248" s="50"/>
      <c r="J248" s="50"/>
      <c r="K248" s="50"/>
    </row>
    <row r="249" spans="3:11" ht="25.5" customHeight="1">
      <c r="C249" s="50"/>
      <c r="D249" s="50"/>
      <c r="E249" s="50"/>
      <c r="F249" s="50"/>
      <c r="G249" s="50"/>
      <c r="H249" s="50"/>
      <c r="I249" s="50"/>
      <c r="J249" s="50"/>
      <c r="K249" s="50"/>
    </row>
    <row r="250" spans="3:11" ht="25.5" customHeight="1">
      <c r="C250" s="50"/>
      <c r="D250" s="50"/>
      <c r="E250" s="50"/>
      <c r="F250" s="50"/>
      <c r="G250" s="50"/>
      <c r="H250" s="50"/>
      <c r="I250" s="50"/>
      <c r="J250" s="50"/>
      <c r="K250" s="50"/>
    </row>
    <row r="251" spans="3:11" ht="25.5" customHeight="1">
      <c r="C251" s="50"/>
      <c r="D251" s="50"/>
      <c r="E251" s="50"/>
      <c r="F251" s="50"/>
      <c r="G251" s="50"/>
      <c r="H251" s="50"/>
      <c r="I251" s="50"/>
      <c r="J251" s="50"/>
      <c r="K251" s="50"/>
    </row>
    <row r="252" spans="3:11" ht="25.5" customHeight="1">
      <c r="C252" s="50"/>
      <c r="D252" s="50"/>
      <c r="E252" s="50"/>
      <c r="F252" s="50"/>
      <c r="G252" s="50"/>
      <c r="H252" s="50"/>
      <c r="I252" s="50"/>
      <c r="J252" s="50"/>
      <c r="K252" s="50"/>
    </row>
    <row r="253" spans="3:11" ht="25.5" customHeight="1">
      <c r="C253" s="50"/>
      <c r="D253" s="50"/>
      <c r="E253" s="50"/>
      <c r="F253" s="50"/>
      <c r="G253" s="50"/>
      <c r="H253" s="50"/>
      <c r="I253" s="50"/>
      <c r="J253" s="50"/>
      <c r="K253" s="50"/>
    </row>
    <row r="254" spans="3:11" ht="25.5" customHeight="1">
      <c r="C254" s="50"/>
      <c r="D254" s="50"/>
      <c r="E254" s="50"/>
      <c r="F254" s="50"/>
      <c r="G254" s="50"/>
      <c r="H254" s="50"/>
      <c r="I254" s="50"/>
      <c r="J254" s="50"/>
      <c r="K254" s="50"/>
    </row>
    <row r="255" spans="3:11" ht="25.5" customHeight="1">
      <c r="C255" s="50"/>
      <c r="D255" s="50"/>
      <c r="E255" s="50"/>
      <c r="F255" s="50"/>
      <c r="G255" s="50"/>
      <c r="H255" s="50"/>
      <c r="I255" s="50"/>
      <c r="J255" s="50"/>
      <c r="K255" s="50"/>
    </row>
    <row r="256" spans="3:11" ht="25.5" customHeight="1">
      <c r="C256" s="50"/>
      <c r="D256" s="50"/>
      <c r="E256" s="50"/>
      <c r="F256" s="50"/>
      <c r="G256" s="50"/>
      <c r="H256" s="50"/>
      <c r="I256" s="50"/>
      <c r="J256" s="50"/>
      <c r="K256" s="50"/>
    </row>
    <row r="257" spans="3:11" ht="25.5" customHeight="1">
      <c r="C257" s="50"/>
      <c r="D257" s="50"/>
      <c r="E257" s="50"/>
      <c r="F257" s="50"/>
      <c r="G257" s="50"/>
      <c r="H257" s="50"/>
      <c r="I257" s="50"/>
      <c r="J257" s="50"/>
      <c r="K257" s="50"/>
    </row>
    <row r="258" spans="3:11" ht="25.5" customHeight="1">
      <c r="C258" s="50"/>
      <c r="D258" s="50"/>
      <c r="E258" s="50"/>
      <c r="F258" s="50"/>
      <c r="G258" s="50"/>
      <c r="H258" s="50"/>
      <c r="I258" s="50"/>
      <c r="J258" s="50"/>
      <c r="K258" s="50"/>
    </row>
    <row r="259" spans="3:11" ht="25.5" customHeight="1">
      <c r="C259" s="50"/>
      <c r="D259" s="50"/>
      <c r="E259" s="50"/>
      <c r="F259" s="50"/>
      <c r="G259" s="50"/>
      <c r="H259" s="50"/>
      <c r="I259" s="50"/>
      <c r="J259" s="50"/>
      <c r="K259" s="50"/>
    </row>
    <row r="260" spans="3:11" ht="25.5" customHeight="1">
      <c r="C260" s="50"/>
      <c r="D260" s="50"/>
      <c r="E260" s="50"/>
      <c r="F260" s="50"/>
      <c r="G260" s="50"/>
      <c r="H260" s="50"/>
      <c r="I260" s="50"/>
      <c r="J260" s="50"/>
      <c r="K260" s="50"/>
    </row>
    <row r="261" spans="3:11" ht="25.5" customHeight="1">
      <c r="C261" s="50"/>
      <c r="D261" s="50"/>
      <c r="E261" s="50"/>
      <c r="F261" s="50"/>
      <c r="G261" s="50"/>
      <c r="H261" s="50"/>
      <c r="I261" s="50"/>
      <c r="J261" s="50"/>
      <c r="K261" s="50"/>
    </row>
  </sheetData>
  <sheetProtection/>
  <mergeCells count="8">
    <mergeCell ref="C1:L1"/>
    <mergeCell ref="C2:L2"/>
    <mergeCell ref="C4:C5"/>
    <mergeCell ref="D4:E4"/>
    <mergeCell ref="F4:G4"/>
    <mergeCell ref="H4:I4"/>
    <mergeCell ref="J4:K4"/>
    <mergeCell ref="L4:M4"/>
  </mergeCells>
  <printOptions horizontalCentered="1"/>
  <pageMargins left="0.3937007874015748" right="0" top="0.6299212598425197" bottom="0.31496062992125984" header="0.2755905511811024" footer="0.1968503937007874"/>
  <pageSetup fitToHeight="1" fitToWidth="1" horizontalDpi="600" verticalDpi="600" orientation="landscape" paperSize="9" scale="54" r:id="rId1"/>
  <headerFooter alignWithMargins="0">
    <oddHeader>&amp;L&amp;11 4. melléklet a 13/2015.(V.29.) önkormányzati rendelethez
4. melléklet az 1/2015.(I.30.)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86"/>
  <sheetViews>
    <sheetView view="pageBreakPreview" zoomScale="86" zoomScaleSheetLayoutView="86" workbookViewId="0" topLeftCell="A1">
      <selection activeCell="C12" sqref="C12"/>
    </sheetView>
  </sheetViews>
  <sheetFormatPr defaultColWidth="9.00390625" defaultRowHeight="12.75"/>
  <cols>
    <col min="1" max="1" width="12.75390625" style="113" customWidth="1"/>
    <col min="2" max="2" width="8.00390625" style="117" customWidth="1"/>
    <col min="3" max="3" width="82.75390625" style="113" customWidth="1"/>
    <col min="4" max="4" width="10.75390625" style="114" customWidth="1"/>
    <col min="5" max="5" width="10.25390625" style="115" customWidth="1"/>
    <col min="6" max="6" width="10.875" style="113" customWidth="1"/>
    <col min="7" max="7" width="9.75390625" style="113" customWidth="1"/>
    <col min="8" max="8" width="11.125" style="113" customWidth="1"/>
    <col min="9" max="9" width="9.625" style="113" customWidth="1"/>
    <col min="10" max="10" width="9.375" style="113" customWidth="1"/>
    <col min="11" max="12" width="10.125" style="113" customWidth="1"/>
    <col min="13" max="13" width="9.375" style="113" customWidth="1"/>
    <col min="14" max="14" width="9.25390625" style="113" bestFit="1" customWidth="1"/>
    <col min="15" max="15" width="10.125" style="116" customWidth="1"/>
    <col min="16" max="18" width="10.875" style="113" customWidth="1"/>
    <col min="19" max="16384" width="9.125" style="113" customWidth="1"/>
  </cols>
  <sheetData>
    <row r="1" spans="2:3" ht="12.75">
      <c r="B1" s="911"/>
      <c r="C1" s="949"/>
    </row>
    <row r="2" ht="10.5" customHeight="1"/>
    <row r="3" spans="2:17" ht="15.75" customHeight="1">
      <c r="B3" s="950" t="s">
        <v>294</v>
      </c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118"/>
    </row>
    <row r="4" spans="2:17" ht="12.75" customHeight="1">
      <c r="B4" s="961"/>
      <c r="C4" s="961"/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1"/>
      <c r="Q4" s="119"/>
    </row>
    <row r="5" spans="14:18" ht="11.25" customHeight="1" thickBot="1">
      <c r="N5" s="115"/>
      <c r="O5" s="120"/>
      <c r="P5" s="120"/>
      <c r="Q5" s="120"/>
      <c r="R5" s="120" t="s">
        <v>689</v>
      </c>
    </row>
    <row r="6" spans="1:19" s="121" customFormat="1" ht="13.5" customHeight="1">
      <c r="A6" s="969" t="s">
        <v>141</v>
      </c>
      <c r="B6" s="954"/>
      <c r="C6" s="954"/>
      <c r="D6" s="954"/>
      <c r="E6" s="951" t="s">
        <v>690</v>
      </c>
      <c r="F6" s="954" t="s">
        <v>691</v>
      </c>
      <c r="G6" s="957" t="s">
        <v>696</v>
      </c>
      <c r="H6" s="957"/>
      <c r="I6" s="957"/>
      <c r="J6" s="957"/>
      <c r="K6" s="957"/>
      <c r="L6" s="958"/>
      <c r="M6" s="957" t="s">
        <v>697</v>
      </c>
      <c r="N6" s="957"/>
      <c r="O6" s="958"/>
      <c r="P6" s="978"/>
      <c r="Q6" s="975" t="s">
        <v>660</v>
      </c>
      <c r="R6" s="976"/>
      <c r="S6" s="972" t="s">
        <v>262</v>
      </c>
    </row>
    <row r="7" spans="1:19" s="121" customFormat="1" ht="12" customHeight="1">
      <c r="A7" s="970"/>
      <c r="B7" s="955"/>
      <c r="C7" s="955"/>
      <c r="D7" s="955"/>
      <c r="E7" s="952"/>
      <c r="F7" s="955"/>
      <c r="G7" s="959" t="s">
        <v>698</v>
      </c>
      <c r="H7" s="959" t="s">
        <v>699</v>
      </c>
      <c r="I7" s="959" t="s">
        <v>700</v>
      </c>
      <c r="J7" s="959" t="s">
        <v>46</v>
      </c>
      <c r="K7" s="959" t="s">
        <v>45</v>
      </c>
      <c r="L7" s="959" t="s">
        <v>166</v>
      </c>
      <c r="M7" s="955" t="s">
        <v>663</v>
      </c>
      <c r="N7" s="955" t="s">
        <v>662</v>
      </c>
      <c r="O7" s="959" t="s">
        <v>63</v>
      </c>
      <c r="P7" s="965" t="s">
        <v>632</v>
      </c>
      <c r="Q7" s="963" t="s">
        <v>701</v>
      </c>
      <c r="R7" s="977" t="s">
        <v>633</v>
      </c>
      <c r="S7" s="973"/>
    </row>
    <row r="8" spans="1:19" s="121" customFormat="1" ht="39" customHeight="1" thickBot="1">
      <c r="A8" s="971"/>
      <c r="B8" s="956"/>
      <c r="C8" s="956"/>
      <c r="D8" s="956"/>
      <c r="E8" s="953"/>
      <c r="F8" s="956"/>
      <c r="G8" s="960"/>
      <c r="H8" s="960"/>
      <c r="I8" s="960"/>
      <c r="J8" s="960"/>
      <c r="K8" s="960"/>
      <c r="L8" s="962"/>
      <c r="M8" s="956"/>
      <c r="N8" s="956"/>
      <c r="O8" s="962"/>
      <c r="P8" s="966"/>
      <c r="Q8" s="964"/>
      <c r="R8" s="966"/>
      <c r="S8" s="974"/>
    </row>
    <row r="9" spans="1:24" s="121" customFormat="1" ht="15" customHeight="1">
      <c r="A9" s="820" t="s">
        <v>702</v>
      </c>
      <c r="B9" s="821" t="s">
        <v>703</v>
      </c>
      <c r="C9" s="822" t="s">
        <v>704</v>
      </c>
      <c r="D9" s="823" t="s">
        <v>142</v>
      </c>
      <c r="E9" s="824">
        <v>100000</v>
      </c>
      <c r="F9" s="824"/>
      <c r="G9" s="825"/>
      <c r="H9" s="825"/>
      <c r="I9" s="825"/>
      <c r="J9" s="825"/>
      <c r="K9" s="825"/>
      <c r="L9" s="825"/>
      <c r="M9" s="825"/>
      <c r="N9" s="825"/>
      <c r="O9" s="825"/>
      <c r="P9" s="825"/>
      <c r="Q9" s="825"/>
      <c r="R9" s="826"/>
      <c r="S9" s="827"/>
      <c r="T9" s="124"/>
      <c r="U9" s="124"/>
      <c r="V9" s="124"/>
      <c r="W9" s="124"/>
      <c r="X9" s="124"/>
    </row>
    <row r="10" spans="1:24" s="121" customFormat="1" ht="15" customHeight="1">
      <c r="A10" s="362"/>
      <c r="B10" s="355"/>
      <c r="C10" s="356"/>
      <c r="D10" s="367" t="s">
        <v>182</v>
      </c>
      <c r="E10" s="357">
        <v>81606</v>
      </c>
      <c r="F10" s="357"/>
      <c r="G10" s="807"/>
      <c r="H10" s="807"/>
      <c r="I10" s="807"/>
      <c r="J10" s="807"/>
      <c r="K10" s="807"/>
      <c r="L10" s="807"/>
      <c r="M10" s="807"/>
      <c r="N10" s="807"/>
      <c r="O10" s="807"/>
      <c r="P10" s="807"/>
      <c r="Q10" s="807"/>
      <c r="R10" s="805"/>
      <c r="S10" s="363"/>
      <c r="T10" s="124"/>
      <c r="U10" s="124"/>
      <c r="V10" s="124"/>
      <c r="W10" s="124"/>
      <c r="X10" s="124"/>
    </row>
    <row r="11" spans="1:24" s="121" customFormat="1" ht="15" customHeight="1">
      <c r="A11" s="362" t="s">
        <v>702</v>
      </c>
      <c r="B11" s="355" t="s">
        <v>705</v>
      </c>
      <c r="C11" s="356" t="s">
        <v>706</v>
      </c>
      <c r="D11" s="806" t="s">
        <v>142</v>
      </c>
      <c r="E11" s="357">
        <v>241854</v>
      </c>
      <c r="F11" s="357">
        <f>SUM(G11:R11)</f>
        <v>501519</v>
      </c>
      <c r="G11" s="807">
        <v>49450</v>
      </c>
      <c r="H11" s="807">
        <v>14695</v>
      </c>
      <c r="I11" s="807">
        <v>33710</v>
      </c>
      <c r="J11" s="807">
        <v>350405</v>
      </c>
      <c r="K11" s="807"/>
      <c r="L11" s="807"/>
      <c r="M11" s="807">
        <v>1016</v>
      </c>
      <c r="N11" s="807">
        <v>41243</v>
      </c>
      <c r="O11" s="807"/>
      <c r="P11" s="807"/>
      <c r="Q11" s="807">
        <v>11000</v>
      </c>
      <c r="R11" s="805"/>
      <c r="S11" s="363"/>
      <c r="T11" s="124"/>
      <c r="U11" s="124"/>
      <c r="V11" s="124"/>
      <c r="W11" s="124"/>
      <c r="X11" s="124"/>
    </row>
    <row r="12" spans="1:24" s="121" customFormat="1" ht="15" customHeight="1">
      <c r="A12" s="362"/>
      <c r="B12" s="355"/>
      <c r="C12" s="356"/>
      <c r="D12" s="367" t="s">
        <v>182</v>
      </c>
      <c r="E12" s="357">
        <v>241854</v>
      </c>
      <c r="F12" s="357">
        <f aca="true" t="shared" si="0" ref="F12:F75">SUM(G12:R12)</f>
        <v>506608</v>
      </c>
      <c r="G12" s="807">
        <v>50354</v>
      </c>
      <c r="H12" s="807">
        <v>14695</v>
      </c>
      <c r="I12" s="807">
        <v>32486</v>
      </c>
      <c r="J12" s="807">
        <v>366434</v>
      </c>
      <c r="K12" s="807"/>
      <c r="L12" s="807"/>
      <c r="M12" s="807">
        <v>1016</v>
      </c>
      <c r="N12" s="807">
        <v>41243</v>
      </c>
      <c r="O12" s="807">
        <v>380</v>
      </c>
      <c r="P12" s="807"/>
      <c r="Q12" s="807"/>
      <c r="R12" s="805"/>
      <c r="S12" s="363"/>
      <c r="T12" s="124"/>
      <c r="U12" s="124"/>
      <c r="V12" s="124"/>
      <c r="W12" s="124"/>
      <c r="X12" s="124"/>
    </row>
    <row r="13" spans="1:24" s="121" customFormat="1" ht="15" customHeight="1">
      <c r="A13" s="362" t="s">
        <v>707</v>
      </c>
      <c r="B13" s="355" t="s">
        <v>708</v>
      </c>
      <c r="C13" s="356" t="s">
        <v>709</v>
      </c>
      <c r="D13" s="806" t="s">
        <v>142</v>
      </c>
      <c r="E13" s="357">
        <v>1918951</v>
      </c>
      <c r="F13" s="357">
        <f t="shared" si="0"/>
        <v>0</v>
      </c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805"/>
      <c r="S13" s="363"/>
      <c r="T13" s="124"/>
      <c r="U13" s="124"/>
      <c r="V13" s="124"/>
      <c r="W13" s="124"/>
      <c r="X13" s="124"/>
    </row>
    <row r="14" spans="1:24" s="121" customFormat="1" ht="15" customHeight="1">
      <c r="A14" s="362"/>
      <c r="B14" s="355"/>
      <c r="C14" s="356"/>
      <c r="D14" s="367" t="s">
        <v>182</v>
      </c>
      <c r="E14" s="357">
        <v>1918361</v>
      </c>
      <c r="F14" s="357">
        <f t="shared" si="0"/>
        <v>0</v>
      </c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805"/>
      <c r="S14" s="363"/>
      <c r="T14" s="124"/>
      <c r="U14" s="124"/>
      <c r="V14" s="124"/>
      <c r="W14" s="124"/>
      <c r="X14" s="124"/>
    </row>
    <row r="15" spans="1:24" s="121" customFormat="1" ht="15" customHeight="1">
      <c r="A15" s="362" t="s">
        <v>710</v>
      </c>
      <c r="B15" s="355" t="s">
        <v>711</v>
      </c>
      <c r="C15" s="356" t="s">
        <v>712</v>
      </c>
      <c r="D15" s="806" t="s">
        <v>274</v>
      </c>
      <c r="E15" s="357">
        <v>2700</v>
      </c>
      <c r="F15" s="357">
        <f t="shared" si="0"/>
        <v>3600</v>
      </c>
      <c r="G15" s="358"/>
      <c r="H15" s="358"/>
      <c r="I15" s="358">
        <v>3600</v>
      </c>
      <c r="J15" s="358"/>
      <c r="K15" s="358"/>
      <c r="L15" s="358"/>
      <c r="M15" s="358"/>
      <c r="N15" s="358"/>
      <c r="O15" s="358"/>
      <c r="P15" s="358"/>
      <c r="Q15" s="358"/>
      <c r="R15" s="805"/>
      <c r="S15" s="363"/>
      <c r="T15" s="124"/>
      <c r="U15" s="124"/>
      <c r="V15" s="124"/>
      <c r="W15" s="124"/>
      <c r="X15" s="124"/>
    </row>
    <row r="16" spans="1:24" s="121" customFormat="1" ht="15" customHeight="1">
      <c r="A16" s="362"/>
      <c r="B16" s="355"/>
      <c r="C16" s="356"/>
      <c r="D16" s="367" t="s">
        <v>182</v>
      </c>
      <c r="E16" s="357">
        <v>2700</v>
      </c>
      <c r="F16" s="357">
        <f t="shared" si="0"/>
        <v>4100</v>
      </c>
      <c r="G16" s="358"/>
      <c r="H16" s="358"/>
      <c r="I16" s="358">
        <v>3600</v>
      </c>
      <c r="J16" s="358">
        <v>500</v>
      </c>
      <c r="K16" s="358"/>
      <c r="L16" s="358"/>
      <c r="M16" s="358"/>
      <c r="N16" s="358"/>
      <c r="O16" s="358"/>
      <c r="P16" s="358"/>
      <c r="Q16" s="358"/>
      <c r="R16" s="805"/>
      <c r="S16" s="363"/>
      <c r="T16" s="124"/>
      <c r="U16" s="124"/>
      <c r="V16" s="124"/>
      <c r="W16" s="124"/>
      <c r="X16" s="124"/>
    </row>
    <row r="17" spans="1:24" s="121" customFormat="1" ht="15" customHeight="1">
      <c r="A17" s="362" t="s">
        <v>707</v>
      </c>
      <c r="B17" s="355" t="s">
        <v>713</v>
      </c>
      <c r="C17" s="356" t="s">
        <v>714</v>
      </c>
      <c r="D17" s="806" t="s">
        <v>142</v>
      </c>
      <c r="E17" s="357">
        <v>5969</v>
      </c>
      <c r="F17" s="357">
        <f t="shared" si="0"/>
        <v>17143</v>
      </c>
      <c r="G17" s="807"/>
      <c r="H17" s="807"/>
      <c r="I17" s="807">
        <v>17143</v>
      </c>
      <c r="J17" s="807"/>
      <c r="K17" s="807"/>
      <c r="L17" s="807"/>
      <c r="M17" s="807">
        <v>0</v>
      </c>
      <c r="N17" s="807"/>
      <c r="O17" s="807"/>
      <c r="P17" s="807"/>
      <c r="Q17" s="807"/>
      <c r="R17" s="805"/>
      <c r="S17" s="363"/>
      <c r="T17" s="124"/>
      <c r="U17" s="124"/>
      <c r="V17" s="124"/>
      <c r="W17" s="124"/>
      <c r="X17" s="124"/>
    </row>
    <row r="18" spans="1:24" s="121" customFormat="1" ht="15" customHeight="1">
      <c r="A18" s="362"/>
      <c r="B18" s="355"/>
      <c r="C18" s="356"/>
      <c r="D18" s="367" t="s">
        <v>182</v>
      </c>
      <c r="E18" s="357">
        <v>5969</v>
      </c>
      <c r="F18" s="357">
        <f t="shared" si="0"/>
        <v>17143</v>
      </c>
      <c r="G18" s="807"/>
      <c r="H18" s="807"/>
      <c r="I18" s="807">
        <v>16508</v>
      </c>
      <c r="J18" s="807">
        <v>635</v>
      </c>
      <c r="K18" s="807"/>
      <c r="L18" s="807"/>
      <c r="M18" s="807"/>
      <c r="N18" s="807"/>
      <c r="O18" s="807"/>
      <c r="P18" s="807"/>
      <c r="Q18" s="807"/>
      <c r="R18" s="805"/>
      <c r="S18" s="363"/>
      <c r="T18" s="124"/>
      <c r="U18" s="124"/>
      <c r="V18" s="124"/>
      <c r="W18" s="124"/>
      <c r="X18" s="124"/>
    </row>
    <row r="19" spans="1:24" s="121" customFormat="1" ht="15" customHeight="1">
      <c r="A19" s="362" t="s">
        <v>707</v>
      </c>
      <c r="B19" s="355" t="s">
        <v>715</v>
      </c>
      <c r="C19" s="356" t="s">
        <v>716</v>
      </c>
      <c r="D19" s="806" t="s">
        <v>142</v>
      </c>
      <c r="E19" s="357">
        <v>2589024</v>
      </c>
      <c r="F19" s="357">
        <f t="shared" si="0"/>
        <v>2520749</v>
      </c>
      <c r="G19" s="807"/>
      <c r="H19" s="807"/>
      <c r="I19" s="807">
        <v>342829</v>
      </c>
      <c r="J19" s="807"/>
      <c r="K19" s="807"/>
      <c r="L19" s="807"/>
      <c r="M19" s="807">
        <v>96344</v>
      </c>
      <c r="N19" s="807">
        <v>1926076</v>
      </c>
      <c r="O19" s="807">
        <v>149000</v>
      </c>
      <c r="P19" s="807"/>
      <c r="Q19" s="807">
        <v>6500</v>
      </c>
      <c r="R19" s="805"/>
      <c r="S19" s="363"/>
      <c r="T19" s="124"/>
      <c r="U19" s="124"/>
      <c r="V19" s="124"/>
      <c r="W19" s="124"/>
      <c r="X19" s="124"/>
    </row>
    <row r="20" spans="1:24" s="121" customFormat="1" ht="15" customHeight="1">
      <c r="A20" s="362"/>
      <c r="B20" s="355"/>
      <c r="C20" s="356"/>
      <c r="D20" s="367" t="s">
        <v>182</v>
      </c>
      <c r="E20" s="357">
        <v>2604792</v>
      </c>
      <c r="F20" s="357">
        <f t="shared" si="0"/>
        <v>2558800</v>
      </c>
      <c r="G20" s="807">
        <v>3110</v>
      </c>
      <c r="H20" s="807">
        <v>756</v>
      </c>
      <c r="I20" s="807">
        <v>441823</v>
      </c>
      <c r="J20" s="807">
        <v>6500</v>
      </c>
      <c r="K20" s="807"/>
      <c r="L20" s="807"/>
      <c r="M20" s="807">
        <v>110294</v>
      </c>
      <c r="N20" s="807">
        <v>1834547</v>
      </c>
      <c r="O20" s="807">
        <v>161770</v>
      </c>
      <c r="P20" s="807"/>
      <c r="Q20" s="807"/>
      <c r="R20" s="805"/>
      <c r="S20" s="363"/>
      <c r="T20" s="124"/>
      <c r="U20" s="124"/>
      <c r="V20" s="124"/>
      <c r="W20" s="124"/>
      <c r="X20" s="124"/>
    </row>
    <row r="21" spans="1:24" s="121" customFormat="1" ht="15" customHeight="1">
      <c r="A21" s="362" t="s">
        <v>710</v>
      </c>
      <c r="B21" s="355" t="s">
        <v>717</v>
      </c>
      <c r="C21" s="356" t="s">
        <v>718</v>
      </c>
      <c r="D21" s="806" t="s">
        <v>142</v>
      </c>
      <c r="E21" s="357"/>
      <c r="F21" s="357">
        <f t="shared" si="0"/>
        <v>4610</v>
      </c>
      <c r="G21" s="358">
        <v>3050</v>
      </c>
      <c r="H21" s="358">
        <v>1560</v>
      </c>
      <c r="I21" s="358"/>
      <c r="J21" s="358"/>
      <c r="K21" s="358"/>
      <c r="L21" s="358"/>
      <c r="M21" s="358"/>
      <c r="N21" s="358"/>
      <c r="O21" s="358"/>
      <c r="P21" s="358"/>
      <c r="Q21" s="358"/>
      <c r="R21" s="805"/>
      <c r="S21" s="363"/>
      <c r="T21" s="124"/>
      <c r="U21" s="124"/>
      <c r="V21" s="124"/>
      <c r="W21" s="124"/>
      <c r="X21" s="124"/>
    </row>
    <row r="22" spans="1:24" s="121" customFormat="1" ht="15" customHeight="1">
      <c r="A22" s="362"/>
      <c r="B22" s="355"/>
      <c r="C22" s="356"/>
      <c r="D22" s="367" t="s">
        <v>182</v>
      </c>
      <c r="E22" s="357"/>
      <c r="F22" s="357">
        <f t="shared" si="0"/>
        <v>4610</v>
      </c>
      <c r="G22" s="358">
        <v>3050</v>
      </c>
      <c r="H22" s="358">
        <v>1560</v>
      </c>
      <c r="I22" s="358"/>
      <c r="J22" s="358"/>
      <c r="K22" s="358"/>
      <c r="L22" s="358"/>
      <c r="M22" s="358"/>
      <c r="N22" s="358"/>
      <c r="O22" s="358"/>
      <c r="P22" s="358"/>
      <c r="Q22" s="358"/>
      <c r="R22" s="805"/>
      <c r="S22" s="363"/>
      <c r="T22" s="124"/>
      <c r="U22" s="124"/>
      <c r="V22" s="124"/>
      <c r="W22" s="124"/>
      <c r="X22" s="124"/>
    </row>
    <row r="23" spans="1:24" s="121" customFormat="1" ht="15" customHeight="1">
      <c r="A23" s="362" t="s">
        <v>710</v>
      </c>
      <c r="B23" s="355" t="s">
        <v>717</v>
      </c>
      <c r="C23" s="356" t="s">
        <v>719</v>
      </c>
      <c r="D23" s="806" t="s">
        <v>142</v>
      </c>
      <c r="E23" s="357">
        <v>2600</v>
      </c>
      <c r="F23" s="357">
        <f t="shared" si="0"/>
        <v>5274</v>
      </c>
      <c r="G23" s="358">
        <v>2000</v>
      </c>
      <c r="H23" s="358">
        <v>1024</v>
      </c>
      <c r="I23" s="358">
        <v>2250</v>
      </c>
      <c r="J23" s="358"/>
      <c r="K23" s="358"/>
      <c r="L23" s="358"/>
      <c r="M23" s="358"/>
      <c r="N23" s="358"/>
      <c r="O23" s="358"/>
      <c r="P23" s="358"/>
      <c r="Q23" s="358"/>
      <c r="R23" s="805"/>
      <c r="S23" s="363"/>
      <c r="T23" s="124"/>
      <c r="U23" s="124"/>
      <c r="V23" s="124"/>
      <c r="W23" s="124"/>
      <c r="X23" s="124"/>
    </row>
    <row r="24" spans="1:24" s="121" customFormat="1" ht="15" customHeight="1">
      <c r="A24" s="362"/>
      <c r="B24" s="355"/>
      <c r="C24" s="356"/>
      <c r="D24" s="367" t="s">
        <v>182</v>
      </c>
      <c r="E24" s="357">
        <v>2600</v>
      </c>
      <c r="F24" s="357">
        <f t="shared" si="0"/>
        <v>5274</v>
      </c>
      <c r="G24" s="358">
        <v>2000</v>
      </c>
      <c r="H24" s="358">
        <v>1024</v>
      </c>
      <c r="I24" s="358">
        <v>2250</v>
      </c>
      <c r="J24" s="358"/>
      <c r="K24" s="358"/>
      <c r="L24" s="358"/>
      <c r="M24" s="358"/>
      <c r="N24" s="358"/>
      <c r="O24" s="358"/>
      <c r="P24" s="358"/>
      <c r="Q24" s="358"/>
      <c r="R24" s="805"/>
      <c r="S24" s="363"/>
      <c r="T24" s="124"/>
      <c r="U24" s="124"/>
      <c r="V24" s="124"/>
      <c r="W24" s="124"/>
      <c r="X24" s="124"/>
    </row>
    <row r="25" spans="1:24" s="121" customFormat="1" ht="15" customHeight="1">
      <c r="A25" s="362" t="s">
        <v>710</v>
      </c>
      <c r="B25" s="355" t="s">
        <v>717</v>
      </c>
      <c r="C25" s="356" t="s">
        <v>720</v>
      </c>
      <c r="D25" s="806" t="s">
        <v>142</v>
      </c>
      <c r="E25" s="357"/>
      <c r="F25" s="357">
        <f t="shared" si="0"/>
        <v>7485</v>
      </c>
      <c r="G25" s="358">
        <v>4950</v>
      </c>
      <c r="H25" s="358">
        <v>2535</v>
      </c>
      <c r="I25" s="358"/>
      <c r="J25" s="358"/>
      <c r="K25" s="358"/>
      <c r="L25" s="358"/>
      <c r="M25" s="358"/>
      <c r="N25" s="358"/>
      <c r="O25" s="358"/>
      <c r="P25" s="358"/>
      <c r="Q25" s="358"/>
      <c r="R25" s="805"/>
      <c r="S25" s="363"/>
      <c r="T25" s="124"/>
      <c r="U25" s="124"/>
      <c r="V25" s="124"/>
      <c r="W25" s="124"/>
      <c r="X25" s="124"/>
    </row>
    <row r="26" spans="1:24" s="121" customFormat="1" ht="15" customHeight="1">
      <c r="A26" s="362"/>
      <c r="B26" s="355"/>
      <c r="C26" s="356"/>
      <c r="D26" s="367" t="s">
        <v>182</v>
      </c>
      <c r="E26" s="357"/>
      <c r="F26" s="357">
        <f t="shared" si="0"/>
        <v>7485</v>
      </c>
      <c r="G26" s="358">
        <v>4950</v>
      </c>
      <c r="H26" s="358">
        <v>2535</v>
      </c>
      <c r="I26" s="358"/>
      <c r="J26" s="358"/>
      <c r="K26" s="358"/>
      <c r="L26" s="358"/>
      <c r="M26" s="358"/>
      <c r="N26" s="358"/>
      <c r="O26" s="358"/>
      <c r="P26" s="358"/>
      <c r="Q26" s="358"/>
      <c r="R26" s="805"/>
      <c r="S26" s="363"/>
      <c r="T26" s="124"/>
      <c r="U26" s="124"/>
      <c r="V26" s="124"/>
      <c r="W26" s="124"/>
      <c r="X26" s="124"/>
    </row>
    <row r="27" spans="1:24" s="121" customFormat="1" ht="16.5" customHeight="1">
      <c r="A27" s="362" t="s">
        <v>710</v>
      </c>
      <c r="B27" s="355" t="s">
        <v>717</v>
      </c>
      <c r="C27" s="356" t="s">
        <v>721</v>
      </c>
      <c r="D27" s="806" t="s">
        <v>142</v>
      </c>
      <c r="E27" s="357"/>
      <c r="F27" s="357">
        <f t="shared" si="0"/>
        <v>4500</v>
      </c>
      <c r="G27" s="358">
        <v>3290</v>
      </c>
      <c r="H27" s="358">
        <v>1210</v>
      </c>
      <c r="I27" s="358"/>
      <c r="J27" s="358"/>
      <c r="K27" s="358"/>
      <c r="L27" s="358"/>
      <c r="M27" s="358"/>
      <c r="N27" s="358"/>
      <c r="O27" s="358"/>
      <c r="P27" s="358"/>
      <c r="Q27" s="358"/>
      <c r="R27" s="805"/>
      <c r="S27" s="363"/>
      <c r="T27" s="124"/>
      <c r="U27" s="124"/>
      <c r="V27" s="124"/>
      <c r="W27" s="124"/>
      <c r="X27" s="124"/>
    </row>
    <row r="28" spans="1:24" s="121" customFormat="1" ht="16.5" customHeight="1">
      <c r="A28" s="362"/>
      <c r="B28" s="355"/>
      <c r="C28" s="356"/>
      <c r="D28" s="367" t="s">
        <v>182</v>
      </c>
      <c r="E28" s="357"/>
      <c r="F28" s="357">
        <f t="shared" si="0"/>
        <v>4500</v>
      </c>
      <c r="G28" s="358">
        <v>3290</v>
      </c>
      <c r="H28" s="358">
        <v>1210</v>
      </c>
      <c r="I28" s="358"/>
      <c r="J28" s="358"/>
      <c r="K28" s="358"/>
      <c r="L28" s="358"/>
      <c r="M28" s="358"/>
      <c r="N28" s="358"/>
      <c r="O28" s="358"/>
      <c r="P28" s="358"/>
      <c r="Q28" s="358"/>
      <c r="R28" s="805"/>
      <c r="S28" s="363"/>
      <c r="T28" s="124"/>
      <c r="U28" s="124"/>
      <c r="V28" s="124"/>
      <c r="W28" s="124"/>
      <c r="X28" s="124"/>
    </row>
    <row r="29" spans="1:24" s="121" customFormat="1" ht="15" customHeight="1">
      <c r="A29" s="362" t="s">
        <v>702</v>
      </c>
      <c r="B29" s="355" t="s">
        <v>722</v>
      </c>
      <c r="C29" s="356" t="s">
        <v>723</v>
      </c>
      <c r="D29" s="806" t="s">
        <v>142</v>
      </c>
      <c r="E29" s="357">
        <v>1107179</v>
      </c>
      <c r="F29" s="357">
        <f t="shared" si="0"/>
        <v>0</v>
      </c>
      <c r="G29" s="807"/>
      <c r="H29" s="807"/>
      <c r="I29" s="807"/>
      <c r="J29" s="807"/>
      <c r="K29" s="807"/>
      <c r="L29" s="807"/>
      <c r="M29" s="807"/>
      <c r="N29" s="807"/>
      <c r="O29" s="807"/>
      <c r="P29" s="807"/>
      <c r="Q29" s="807"/>
      <c r="R29" s="805"/>
      <c r="S29" s="363"/>
      <c r="T29" s="124"/>
      <c r="U29" s="124"/>
      <c r="V29" s="124"/>
      <c r="W29" s="124"/>
      <c r="X29" s="124"/>
    </row>
    <row r="30" spans="1:24" s="121" customFormat="1" ht="15" customHeight="1">
      <c r="A30" s="362"/>
      <c r="B30" s="355"/>
      <c r="C30" s="356"/>
      <c r="D30" s="367" t="s">
        <v>182</v>
      </c>
      <c r="E30" s="357">
        <v>1130568</v>
      </c>
      <c r="F30" s="357">
        <f t="shared" si="0"/>
        <v>35131</v>
      </c>
      <c r="G30" s="807"/>
      <c r="H30" s="807"/>
      <c r="I30" s="807"/>
      <c r="J30" s="807"/>
      <c r="K30" s="807"/>
      <c r="L30" s="807"/>
      <c r="M30" s="807"/>
      <c r="N30" s="807"/>
      <c r="O30" s="807"/>
      <c r="P30" s="807"/>
      <c r="Q30" s="807">
        <v>35131</v>
      </c>
      <c r="R30" s="805"/>
      <c r="S30" s="363"/>
      <c r="T30" s="124"/>
      <c r="U30" s="124"/>
      <c r="V30" s="124"/>
      <c r="W30" s="124"/>
      <c r="X30" s="124"/>
    </row>
    <row r="31" spans="1:24" s="121" customFormat="1" ht="15" customHeight="1">
      <c r="A31" s="362" t="s">
        <v>702</v>
      </c>
      <c r="B31" s="355" t="s">
        <v>724</v>
      </c>
      <c r="C31" s="356" t="s">
        <v>725</v>
      </c>
      <c r="D31" s="806" t="s">
        <v>142</v>
      </c>
      <c r="E31" s="357"/>
      <c r="F31" s="357">
        <f t="shared" si="0"/>
        <v>5600</v>
      </c>
      <c r="G31" s="358"/>
      <c r="H31" s="358"/>
      <c r="I31" s="358"/>
      <c r="J31" s="358">
        <v>5600</v>
      </c>
      <c r="K31" s="358"/>
      <c r="L31" s="358"/>
      <c r="M31" s="358"/>
      <c r="N31" s="358"/>
      <c r="O31" s="358"/>
      <c r="P31" s="358"/>
      <c r="Q31" s="358"/>
      <c r="R31" s="805"/>
      <c r="S31" s="363"/>
      <c r="T31" s="124"/>
      <c r="U31" s="124"/>
      <c r="V31" s="124"/>
      <c r="W31" s="124"/>
      <c r="X31" s="124"/>
    </row>
    <row r="32" spans="1:24" s="121" customFormat="1" ht="15" customHeight="1">
      <c r="A32" s="362"/>
      <c r="B32" s="355"/>
      <c r="C32" s="356"/>
      <c r="D32" s="367" t="s">
        <v>182</v>
      </c>
      <c r="E32" s="357"/>
      <c r="F32" s="357">
        <f t="shared" si="0"/>
        <v>3680</v>
      </c>
      <c r="G32" s="358"/>
      <c r="H32" s="358"/>
      <c r="I32" s="358"/>
      <c r="J32" s="358">
        <v>3680</v>
      </c>
      <c r="K32" s="358"/>
      <c r="L32" s="358"/>
      <c r="M32" s="358"/>
      <c r="N32" s="358"/>
      <c r="O32" s="358"/>
      <c r="P32" s="358"/>
      <c r="Q32" s="358"/>
      <c r="R32" s="805"/>
      <c r="S32" s="363"/>
      <c r="T32" s="124"/>
      <c r="U32" s="124"/>
      <c r="V32" s="124"/>
      <c r="W32" s="124"/>
      <c r="X32" s="124"/>
    </row>
    <row r="33" spans="1:24" s="121" customFormat="1" ht="15" customHeight="1">
      <c r="A33" s="362" t="s">
        <v>702</v>
      </c>
      <c r="B33" s="355" t="s">
        <v>726</v>
      </c>
      <c r="C33" s="356" t="s">
        <v>727</v>
      </c>
      <c r="D33" s="806" t="s">
        <v>142</v>
      </c>
      <c r="E33" s="357"/>
      <c r="F33" s="357">
        <f t="shared" si="0"/>
        <v>1656216</v>
      </c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808">
        <v>1656216</v>
      </c>
      <c r="S33" s="363"/>
      <c r="T33" s="124"/>
      <c r="U33" s="124"/>
      <c r="V33" s="124"/>
      <c r="W33" s="124"/>
      <c r="X33" s="124"/>
    </row>
    <row r="34" spans="1:24" s="121" customFormat="1" ht="15" customHeight="1">
      <c r="A34" s="362"/>
      <c r="B34" s="355"/>
      <c r="C34" s="356"/>
      <c r="D34" s="367" t="s">
        <v>182</v>
      </c>
      <c r="E34" s="357"/>
      <c r="F34" s="357">
        <f t="shared" si="0"/>
        <v>1677686</v>
      </c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808">
        <v>1677686</v>
      </c>
      <c r="S34" s="363"/>
      <c r="T34" s="124"/>
      <c r="U34" s="124"/>
      <c r="V34" s="124"/>
      <c r="W34" s="124"/>
      <c r="X34" s="124"/>
    </row>
    <row r="35" spans="1:24" s="121" customFormat="1" ht="15" customHeight="1">
      <c r="A35" s="362" t="s">
        <v>707</v>
      </c>
      <c r="B35" s="355" t="s">
        <v>728</v>
      </c>
      <c r="C35" s="356" t="s">
        <v>729</v>
      </c>
      <c r="D35" s="806" t="s">
        <v>142</v>
      </c>
      <c r="E35" s="357"/>
      <c r="F35" s="357">
        <f t="shared" si="0"/>
        <v>0</v>
      </c>
      <c r="G35" s="807"/>
      <c r="H35" s="807"/>
      <c r="I35" s="807"/>
      <c r="J35" s="807"/>
      <c r="K35" s="807"/>
      <c r="L35" s="807"/>
      <c r="M35" s="807"/>
      <c r="N35" s="807"/>
      <c r="O35" s="807"/>
      <c r="P35" s="807"/>
      <c r="Q35" s="807"/>
      <c r="R35" s="805"/>
      <c r="S35" s="363"/>
      <c r="T35" s="124"/>
      <c r="U35" s="124"/>
      <c r="V35" s="124"/>
      <c r="W35" s="124"/>
      <c r="X35" s="124"/>
    </row>
    <row r="36" spans="1:24" s="121" customFormat="1" ht="15" customHeight="1">
      <c r="A36" s="362"/>
      <c r="B36" s="355"/>
      <c r="C36" s="356"/>
      <c r="D36" s="367" t="s">
        <v>182</v>
      </c>
      <c r="E36" s="357"/>
      <c r="F36" s="357">
        <f t="shared" si="0"/>
        <v>0</v>
      </c>
      <c r="G36" s="807"/>
      <c r="H36" s="807"/>
      <c r="I36" s="807"/>
      <c r="J36" s="807"/>
      <c r="K36" s="807"/>
      <c r="L36" s="807"/>
      <c r="M36" s="807"/>
      <c r="N36" s="807"/>
      <c r="O36" s="807"/>
      <c r="P36" s="807"/>
      <c r="Q36" s="807"/>
      <c r="R36" s="805"/>
      <c r="S36" s="363"/>
      <c r="T36" s="124"/>
      <c r="U36" s="124"/>
      <c r="V36" s="124"/>
      <c r="W36" s="124"/>
      <c r="X36" s="124"/>
    </row>
    <row r="37" spans="1:24" s="121" customFormat="1" ht="15" customHeight="1">
      <c r="A37" s="362" t="s">
        <v>707</v>
      </c>
      <c r="B37" s="355" t="s">
        <v>730</v>
      </c>
      <c r="C37" s="356" t="s">
        <v>731</v>
      </c>
      <c r="D37" s="806" t="s">
        <v>142</v>
      </c>
      <c r="E37" s="357"/>
      <c r="F37" s="357">
        <f t="shared" si="0"/>
        <v>2000</v>
      </c>
      <c r="G37" s="358"/>
      <c r="H37" s="358"/>
      <c r="I37" s="358"/>
      <c r="J37" s="358">
        <v>2000</v>
      </c>
      <c r="K37" s="358"/>
      <c r="L37" s="358"/>
      <c r="M37" s="358"/>
      <c r="N37" s="358"/>
      <c r="O37" s="358"/>
      <c r="P37" s="358"/>
      <c r="Q37" s="358"/>
      <c r="R37" s="805"/>
      <c r="S37" s="363"/>
      <c r="T37" s="124"/>
      <c r="U37" s="124"/>
      <c r="V37" s="124"/>
      <c r="W37" s="124"/>
      <c r="X37" s="124"/>
    </row>
    <row r="38" spans="1:24" s="121" customFormat="1" ht="15" customHeight="1">
      <c r="A38" s="362"/>
      <c r="B38" s="355"/>
      <c r="C38" s="356"/>
      <c r="D38" s="367" t="s">
        <v>182</v>
      </c>
      <c r="E38" s="357"/>
      <c r="F38" s="357">
        <f t="shared" si="0"/>
        <v>2000</v>
      </c>
      <c r="G38" s="358"/>
      <c r="H38" s="358"/>
      <c r="I38" s="358"/>
      <c r="J38" s="358">
        <v>2000</v>
      </c>
      <c r="K38" s="358"/>
      <c r="L38" s="358"/>
      <c r="M38" s="358"/>
      <c r="N38" s="358"/>
      <c r="O38" s="358"/>
      <c r="P38" s="358"/>
      <c r="Q38" s="358"/>
      <c r="R38" s="805"/>
      <c r="S38" s="363"/>
      <c r="T38" s="124"/>
      <c r="U38" s="124"/>
      <c r="V38" s="124"/>
      <c r="W38" s="124"/>
      <c r="X38" s="124"/>
    </row>
    <row r="39" spans="1:24" s="121" customFormat="1" ht="15" customHeight="1">
      <c r="A39" s="362" t="s">
        <v>707</v>
      </c>
      <c r="B39" s="355" t="s">
        <v>732</v>
      </c>
      <c r="C39" s="356" t="s">
        <v>733</v>
      </c>
      <c r="D39" s="806" t="s">
        <v>142</v>
      </c>
      <c r="E39" s="357"/>
      <c r="F39" s="357">
        <f t="shared" si="0"/>
        <v>4001</v>
      </c>
      <c r="G39" s="358"/>
      <c r="H39" s="358"/>
      <c r="I39" s="358">
        <v>4001</v>
      </c>
      <c r="J39" s="358"/>
      <c r="K39" s="358"/>
      <c r="L39" s="358"/>
      <c r="M39" s="358"/>
      <c r="N39" s="358"/>
      <c r="O39" s="358"/>
      <c r="P39" s="358"/>
      <c r="Q39" s="358"/>
      <c r="R39" s="805"/>
      <c r="S39" s="363"/>
      <c r="T39" s="124"/>
      <c r="U39" s="124"/>
      <c r="V39" s="124"/>
      <c r="W39" s="124"/>
      <c r="X39" s="124"/>
    </row>
    <row r="40" spans="1:24" s="121" customFormat="1" ht="15" customHeight="1">
      <c r="A40" s="362"/>
      <c r="B40" s="355"/>
      <c r="C40" s="356"/>
      <c r="D40" s="367" t="s">
        <v>182</v>
      </c>
      <c r="E40" s="357"/>
      <c r="F40" s="357">
        <f t="shared" si="0"/>
        <v>4001</v>
      </c>
      <c r="G40" s="358"/>
      <c r="H40" s="358"/>
      <c r="I40" s="358">
        <v>4001</v>
      </c>
      <c r="J40" s="358"/>
      <c r="K40" s="358"/>
      <c r="L40" s="358"/>
      <c r="M40" s="358"/>
      <c r="N40" s="358"/>
      <c r="O40" s="358"/>
      <c r="P40" s="358"/>
      <c r="Q40" s="358"/>
      <c r="R40" s="805"/>
      <c r="S40" s="363"/>
      <c r="T40" s="124"/>
      <c r="U40" s="124"/>
      <c r="V40" s="124"/>
      <c r="W40" s="124"/>
      <c r="X40" s="124"/>
    </row>
    <row r="41" spans="1:24" ht="15" customHeight="1">
      <c r="A41" s="364" t="s">
        <v>707</v>
      </c>
      <c r="B41" s="355" t="s">
        <v>734</v>
      </c>
      <c r="C41" s="356" t="s">
        <v>735</v>
      </c>
      <c r="D41" s="806" t="s">
        <v>142</v>
      </c>
      <c r="E41" s="357">
        <v>20500</v>
      </c>
      <c r="F41" s="357">
        <f t="shared" si="0"/>
        <v>24134</v>
      </c>
      <c r="G41" s="807">
        <v>19325</v>
      </c>
      <c r="H41" s="807">
        <v>2609</v>
      </c>
      <c r="I41" s="807">
        <v>2200</v>
      </c>
      <c r="J41" s="807"/>
      <c r="K41" s="807"/>
      <c r="L41" s="807"/>
      <c r="M41" s="807"/>
      <c r="N41" s="807"/>
      <c r="O41" s="807"/>
      <c r="P41" s="807"/>
      <c r="Q41" s="807"/>
      <c r="R41" s="809"/>
      <c r="S41" s="818"/>
      <c r="T41" s="127"/>
      <c r="U41" s="127"/>
      <c r="V41" s="127"/>
      <c r="W41" s="127"/>
      <c r="X41" s="127"/>
    </row>
    <row r="42" spans="1:24" ht="15" customHeight="1">
      <c r="A42" s="364"/>
      <c r="B42" s="355"/>
      <c r="C42" s="356"/>
      <c r="D42" s="367" t="s">
        <v>182</v>
      </c>
      <c r="E42" s="357">
        <v>20500</v>
      </c>
      <c r="F42" s="357">
        <f t="shared" si="0"/>
        <v>24134</v>
      </c>
      <c r="G42" s="807">
        <v>19325</v>
      </c>
      <c r="H42" s="807">
        <v>2609</v>
      </c>
      <c r="I42" s="807">
        <v>2200</v>
      </c>
      <c r="J42" s="807"/>
      <c r="K42" s="807"/>
      <c r="L42" s="807"/>
      <c r="M42" s="807"/>
      <c r="N42" s="807"/>
      <c r="O42" s="807"/>
      <c r="P42" s="807"/>
      <c r="Q42" s="807"/>
      <c r="R42" s="809"/>
      <c r="S42" s="818"/>
      <c r="T42" s="127"/>
      <c r="U42" s="127"/>
      <c r="V42" s="127"/>
      <c r="W42" s="127"/>
      <c r="X42" s="127"/>
    </row>
    <row r="43" spans="1:24" ht="15" customHeight="1">
      <c r="A43" s="364" t="s">
        <v>707</v>
      </c>
      <c r="B43" s="355" t="s">
        <v>736</v>
      </c>
      <c r="C43" s="356" t="s">
        <v>737</v>
      </c>
      <c r="D43" s="806" t="s">
        <v>142</v>
      </c>
      <c r="E43" s="357">
        <v>103000</v>
      </c>
      <c r="F43" s="357">
        <f t="shared" si="0"/>
        <v>137252</v>
      </c>
      <c r="G43" s="807">
        <v>115200</v>
      </c>
      <c r="H43" s="807">
        <v>15552</v>
      </c>
      <c r="I43" s="807">
        <v>6500</v>
      </c>
      <c r="J43" s="807"/>
      <c r="K43" s="807"/>
      <c r="L43" s="807"/>
      <c r="M43" s="807"/>
      <c r="N43" s="807"/>
      <c r="O43" s="807"/>
      <c r="P43" s="807"/>
      <c r="Q43" s="807"/>
      <c r="R43" s="809"/>
      <c r="S43" s="818"/>
      <c r="T43" s="127"/>
      <c r="U43" s="127"/>
      <c r="V43" s="127"/>
      <c r="W43" s="127"/>
      <c r="X43" s="127"/>
    </row>
    <row r="44" spans="1:24" ht="15" customHeight="1">
      <c r="A44" s="364"/>
      <c r="B44" s="355"/>
      <c r="C44" s="356"/>
      <c r="D44" s="367" t="s">
        <v>182</v>
      </c>
      <c r="E44" s="357">
        <v>103000</v>
      </c>
      <c r="F44" s="357">
        <f t="shared" si="0"/>
        <v>137252</v>
      </c>
      <c r="G44" s="807">
        <v>115200</v>
      </c>
      <c r="H44" s="807">
        <v>15552</v>
      </c>
      <c r="I44" s="807">
        <v>6500</v>
      </c>
      <c r="J44" s="807"/>
      <c r="K44" s="807"/>
      <c r="L44" s="807"/>
      <c r="M44" s="807"/>
      <c r="N44" s="807"/>
      <c r="O44" s="807"/>
      <c r="P44" s="807"/>
      <c r="Q44" s="807"/>
      <c r="R44" s="809"/>
      <c r="S44" s="818"/>
      <c r="T44" s="127"/>
      <c r="U44" s="127"/>
      <c r="V44" s="127"/>
      <c r="W44" s="127"/>
      <c r="X44" s="127"/>
    </row>
    <row r="45" spans="1:24" s="121" customFormat="1" ht="15" customHeight="1">
      <c r="A45" s="362" t="s">
        <v>707</v>
      </c>
      <c r="B45" s="355" t="s">
        <v>738</v>
      </c>
      <c r="C45" s="356" t="s">
        <v>739</v>
      </c>
      <c r="D45" s="806" t="s">
        <v>142</v>
      </c>
      <c r="E45" s="357"/>
      <c r="F45" s="357">
        <f t="shared" si="0"/>
        <v>0</v>
      </c>
      <c r="G45" s="807"/>
      <c r="H45" s="807"/>
      <c r="I45" s="807"/>
      <c r="J45" s="807"/>
      <c r="K45" s="807"/>
      <c r="L45" s="807"/>
      <c r="M45" s="807"/>
      <c r="N45" s="807"/>
      <c r="O45" s="807"/>
      <c r="P45" s="807"/>
      <c r="Q45" s="807"/>
      <c r="R45" s="805"/>
      <c r="S45" s="363"/>
      <c r="T45" s="124"/>
      <c r="U45" s="124"/>
      <c r="V45" s="124"/>
      <c r="W45" s="124"/>
      <c r="X45" s="124"/>
    </row>
    <row r="46" spans="1:24" s="121" customFormat="1" ht="15" customHeight="1">
      <c r="A46" s="362"/>
      <c r="B46" s="355"/>
      <c r="C46" s="356"/>
      <c r="D46" s="367" t="s">
        <v>182</v>
      </c>
      <c r="E46" s="357"/>
      <c r="F46" s="357">
        <f t="shared" si="0"/>
        <v>0</v>
      </c>
      <c r="G46" s="807"/>
      <c r="H46" s="807"/>
      <c r="I46" s="807"/>
      <c r="J46" s="807"/>
      <c r="K46" s="807"/>
      <c r="L46" s="807"/>
      <c r="M46" s="807"/>
      <c r="N46" s="807"/>
      <c r="O46" s="807"/>
      <c r="P46" s="807"/>
      <c r="Q46" s="807"/>
      <c r="R46" s="805"/>
      <c r="S46" s="363"/>
      <c r="T46" s="124"/>
      <c r="U46" s="124"/>
      <c r="V46" s="124"/>
      <c r="W46" s="124"/>
      <c r="X46" s="124"/>
    </row>
    <row r="47" spans="1:19" s="121" customFormat="1" ht="15" customHeight="1">
      <c r="A47" s="362" t="s">
        <v>707</v>
      </c>
      <c r="B47" s="355" t="s">
        <v>740</v>
      </c>
      <c r="C47" s="356" t="s">
        <v>741</v>
      </c>
      <c r="D47" s="806" t="s">
        <v>142</v>
      </c>
      <c r="E47" s="357">
        <v>3556</v>
      </c>
      <c r="F47" s="357">
        <f t="shared" si="0"/>
        <v>15031</v>
      </c>
      <c r="G47" s="807"/>
      <c r="H47" s="807"/>
      <c r="I47" s="807">
        <v>15031</v>
      </c>
      <c r="J47" s="807"/>
      <c r="K47" s="807"/>
      <c r="L47" s="807"/>
      <c r="M47" s="807"/>
      <c r="N47" s="807"/>
      <c r="O47" s="807"/>
      <c r="P47" s="807"/>
      <c r="Q47" s="807"/>
      <c r="R47" s="805"/>
      <c r="S47" s="363"/>
    </row>
    <row r="48" spans="1:19" s="121" customFormat="1" ht="15" customHeight="1">
      <c r="A48" s="362"/>
      <c r="B48" s="355"/>
      <c r="C48" s="356"/>
      <c r="D48" s="367" t="s">
        <v>182</v>
      </c>
      <c r="E48" s="357">
        <v>3556</v>
      </c>
      <c r="F48" s="357">
        <f t="shared" si="0"/>
        <v>15031</v>
      </c>
      <c r="G48" s="807"/>
      <c r="H48" s="807"/>
      <c r="I48" s="807">
        <v>15031</v>
      </c>
      <c r="J48" s="807"/>
      <c r="K48" s="807"/>
      <c r="L48" s="807"/>
      <c r="M48" s="807"/>
      <c r="N48" s="807"/>
      <c r="O48" s="807"/>
      <c r="P48" s="807"/>
      <c r="Q48" s="807"/>
      <c r="R48" s="805"/>
      <c r="S48" s="363"/>
    </row>
    <row r="49" spans="1:19" s="121" customFormat="1" ht="15" customHeight="1">
      <c r="A49" s="362" t="s">
        <v>707</v>
      </c>
      <c r="B49" s="355" t="s">
        <v>742</v>
      </c>
      <c r="C49" s="356" t="s">
        <v>743</v>
      </c>
      <c r="D49" s="806" t="s">
        <v>142</v>
      </c>
      <c r="E49" s="357">
        <v>15000</v>
      </c>
      <c r="F49" s="357">
        <f t="shared" si="0"/>
        <v>183070</v>
      </c>
      <c r="G49" s="807"/>
      <c r="H49" s="807"/>
      <c r="I49" s="807">
        <v>8661</v>
      </c>
      <c r="J49" s="807"/>
      <c r="K49" s="807"/>
      <c r="L49" s="807"/>
      <c r="M49" s="807">
        <v>70160</v>
      </c>
      <c r="N49" s="807">
        <v>89787</v>
      </c>
      <c r="O49" s="807">
        <v>14462</v>
      </c>
      <c r="P49" s="807"/>
      <c r="Q49" s="807"/>
      <c r="R49" s="805"/>
      <c r="S49" s="363"/>
    </row>
    <row r="50" spans="1:19" s="121" customFormat="1" ht="15" customHeight="1">
      <c r="A50" s="362"/>
      <c r="B50" s="355"/>
      <c r="C50" s="356"/>
      <c r="D50" s="367" t="s">
        <v>182</v>
      </c>
      <c r="E50" s="357">
        <v>15000</v>
      </c>
      <c r="F50" s="357">
        <f t="shared" si="0"/>
        <v>183070</v>
      </c>
      <c r="G50" s="807"/>
      <c r="H50" s="807"/>
      <c r="I50" s="807">
        <v>10872</v>
      </c>
      <c r="J50" s="807"/>
      <c r="K50" s="807"/>
      <c r="L50" s="807"/>
      <c r="M50" s="807">
        <v>70160</v>
      </c>
      <c r="N50" s="807">
        <v>87576</v>
      </c>
      <c r="O50" s="807">
        <v>14462</v>
      </c>
      <c r="P50" s="807"/>
      <c r="Q50" s="807"/>
      <c r="R50" s="805"/>
      <c r="S50" s="363"/>
    </row>
    <row r="51" spans="1:19" s="121" customFormat="1" ht="15" customHeight="1">
      <c r="A51" s="362" t="s">
        <v>707</v>
      </c>
      <c r="B51" s="355" t="s">
        <v>744</v>
      </c>
      <c r="C51" s="356" t="s">
        <v>745</v>
      </c>
      <c r="D51" s="806" t="s">
        <v>142</v>
      </c>
      <c r="E51" s="357"/>
      <c r="F51" s="357">
        <f t="shared" si="0"/>
        <v>0</v>
      </c>
      <c r="G51" s="807"/>
      <c r="H51" s="807"/>
      <c r="I51" s="807"/>
      <c r="J51" s="807"/>
      <c r="K51" s="807"/>
      <c r="L51" s="807"/>
      <c r="M51" s="807"/>
      <c r="N51" s="807"/>
      <c r="O51" s="807"/>
      <c r="P51" s="807"/>
      <c r="Q51" s="807"/>
      <c r="R51" s="805"/>
      <c r="S51" s="363"/>
    </row>
    <row r="52" spans="1:19" s="121" customFormat="1" ht="15" customHeight="1">
      <c r="A52" s="362"/>
      <c r="B52" s="355"/>
      <c r="C52" s="356"/>
      <c r="D52" s="367" t="s">
        <v>182</v>
      </c>
      <c r="E52" s="357"/>
      <c r="F52" s="357">
        <f t="shared" si="0"/>
        <v>0</v>
      </c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5"/>
      <c r="S52" s="363"/>
    </row>
    <row r="53" spans="1:24" s="121" customFormat="1" ht="15" customHeight="1">
      <c r="A53" s="362" t="s">
        <v>707</v>
      </c>
      <c r="B53" s="355" t="s">
        <v>746</v>
      </c>
      <c r="C53" s="356" t="s">
        <v>747</v>
      </c>
      <c r="D53" s="806" t="s">
        <v>142</v>
      </c>
      <c r="E53" s="357"/>
      <c r="F53" s="357">
        <f t="shared" si="0"/>
        <v>78548</v>
      </c>
      <c r="G53" s="807"/>
      <c r="H53" s="807"/>
      <c r="I53" s="807">
        <v>78548</v>
      </c>
      <c r="J53" s="807"/>
      <c r="K53" s="357"/>
      <c r="L53" s="357"/>
      <c r="M53" s="357"/>
      <c r="N53" s="807"/>
      <c r="O53" s="807"/>
      <c r="P53" s="807"/>
      <c r="Q53" s="807"/>
      <c r="R53" s="805"/>
      <c r="S53" s="363"/>
      <c r="T53" s="124"/>
      <c r="U53" s="124"/>
      <c r="V53" s="124"/>
      <c r="W53" s="124"/>
      <c r="X53" s="124"/>
    </row>
    <row r="54" spans="1:24" s="121" customFormat="1" ht="15" customHeight="1">
      <c r="A54" s="362"/>
      <c r="B54" s="355"/>
      <c r="C54" s="356"/>
      <c r="D54" s="367" t="s">
        <v>182</v>
      </c>
      <c r="E54" s="357"/>
      <c r="F54" s="357">
        <f t="shared" si="0"/>
        <v>78548</v>
      </c>
      <c r="G54" s="807"/>
      <c r="H54" s="807"/>
      <c r="I54" s="807">
        <v>39178</v>
      </c>
      <c r="J54" s="807">
        <v>39370</v>
      </c>
      <c r="K54" s="357"/>
      <c r="L54" s="357"/>
      <c r="M54" s="357"/>
      <c r="N54" s="807"/>
      <c r="O54" s="807"/>
      <c r="P54" s="807"/>
      <c r="Q54" s="807"/>
      <c r="R54" s="805"/>
      <c r="S54" s="363"/>
      <c r="T54" s="124"/>
      <c r="U54" s="124"/>
      <c r="V54" s="124"/>
      <c r="W54" s="124"/>
      <c r="X54" s="124"/>
    </row>
    <row r="55" spans="1:24" s="121" customFormat="1" ht="15" customHeight="1">
      <c r="A55" s="362" t="s">
        <v>710</v>
      </c>
      <c r="B55" s="355" t="s">
        <v>748</v>
      </c>
      <c r="C55" s="356" t="s">
        <v>749</v>
      </c>
      <c r="D55" s="806" t="s">
        <v>142</v>
      </c>
      <c r="E55" s="357"/>
      <c r="F55" s="357">
        <f t="shared" si="0"/>
        <v>50966</v>
      </c>
      <c r="G55" s="807"/>
      <c r="H55" s="807"/>
      <c r="I55" s="807"/>
      <c r="J55" s="807">
        <v>50966</v>
      </c>
      <c r="K55" s="807"/>
      <c r="L55" s="807"/>
      <c r="M55" s="807"/>
      <c r="N55" s="807"/>
      <c r="O55" s="807"/>
      <c r="P55" s="807"/>
      <c r="Q55" s="807"/>
      <c r="R55" s="805"/>
      <c r="S55" s="363"/>
      <c r="T55" s="124"/>
      <c r="U55" s="124"/>
      <c r="V55" s="124"/>
      <c r="W55" s="124"/>
      <c r="X55" s="124"/>
    </row>
    <row r="56" spans="1:24" s="121" customFormat="1" ht="15" customHeight="1">
      <c r="A56" s="362"/>
      <c r="B56" s="355"/>
      <c r="C56" s="356"/>
      <c r="D56" s="367" t="s">
        <v>182</v>
      </c>
      <c r="E56" s="357"/>
      <c r="F56" s="357">
        <f t="shared" si="0"/>
        <v>50966</v>
      </c>
      <c r="G56" s="807"/>
      <c r="H56" s="807"/>
      <c r="I56" s="807"/>
      <c r="J56" s="807">
        <v>50966</v>
      </c>
      <c r="K56" s="807"/>
      <c r="L56" s="807"/>
      <c r="M56" s="807"/>
      <c r="N56" s="807"/>
      <c r="O56" s="807"/>
      <c r="P56" s="807"/>
      <c r="Q56" s="807"/>
      <c r="R56" s="805"/>
      <c r="S56" s="363"/>
      <c r="T56" s="124"/>
      <c r="U56" s="124"/>
      <c r="V56" s="124"/>
      <c r="W56" s="124"/>
      <c r="X56" s="124"/>
    </row>
    <row r="57" spans="1:19" s="121" customFormat="1" ht="14.25" customHeight="1">
      <c r="A57" s="362" t="s">
        <v>707</v>
      </c>
      <c r="B57" s="355" t="s">
        <v>750</v>
      </c>
      <c r="C57" s="810" t="s">
        <v>751</v>
      </c>
      <c r="D57" s="806" t="s">
        <v>142</v>
      </c>
      <c r="E57" s="357"/>
      <c r="F57" s="357">
        <f t="shared" si="0"/>
        <v>42955</v>
      </c>
      <c r="G57" s="807"/>
      <c r="H57" s="807"/>
      <c r="I57" s="807">
        <v>42955</v>
      </c>
      <c r="J57" s="807"/>
      <c r="K57" s="807"/>
      <c r="L57" s="807"/>
      <c r="M57" s="807"/>
      <c r="N57" s="807"/>
      <c r="O57" s="807"/>
      <c r="P57" s="807"/>
      <c r="Q57" s="807"/>
      <c r="R57" s="805"/>
      <c r="S57" s="363"/>
    </row>
    <row r="58" spans="1:19" s="121" customFormat="1" ht="14.25" customHeight="1">
      <c r="A58" s="362"/>
      <c r="B58" s="355"/>
      <c r="C58" s="810"/>
      <c r="D58" s="367" t="s">
        <v>182</v>
      </c>
      <c r="E58" s="357"/>
      <c r="F58" s="357">
        <f t="shared" si="0"/>
        <v>42955</v>
      </c>
      <c r="G58" s="807"/>
      <c r="H58" s="807"/>
      <c r="I58" s="807">
        <v>918</v>
      </c>
      <c r="J58" s="807">
        <v>42037</v>
      </c>
      <c r="K58" s="807"/>
      <c r="L58" s="807"/>
      <c r="M58" s="807"/>
      <c r="N58" s="807"/>
      <c r="O58" s="807"/>
      <c r="P58" s="807"/>
      <c r="Q58" s="807"/>
      <c r="R58" s="805"/>
      <c r="S58" s="363"/>
    </row>
    <row r="59" spans="1:19" s="121" customFormat="1" ht="15" customHeight="1">
      <c r="A59" s="362" t="s">
        <v>707</v>
      </c>
      <c r="B59" s="355" t="s">
        <v>612</v>
      </c>
      <c r="C59" s="356" t="s">
        <v>752</v>
      </c>
      <c r="D59" s="806" t="s">
        <v>142</v>
      </c>
      <c r="E59" s="357">
        <v>44220</v>
      </c>
      <c r="F59" s="357">
        <f t="shared" si="0"/>
        <v>50867</v>
      </c>
      <c r="G59" s="807"/>
      <c r="H59" s="807"/>
      <c r="I59" s="807">
        <v>20247</v>
      </c>
      <c r="J59" s="807"/>
      <c r="K59" s="807"/>
      <c r="L59" s="807"/>
      <c r="M59" s="807">
        <v>30620</v>
      </c>
      <c r="N59" s="807"/>
      <c r="O59" s="807"/>
      <c r="P59" s="807"/>
      <c r="Q59" s="807"/>
      <c r="R59" s="805"/>
      <c r="S59" s="363"/>
    </row>
    <row r="60" spans="1:19" s="121" customFormat="1" ht="15" customHeight="1">
      <c r="A60" s="362"/>
      <c r="B60" s="355"/>
      <c r="C60" s="356"/>
      <c r="D60" s="367" t="s">
        <v>182</v>
      </c>
      <c r="E60" s="357">
        <v>44221</v>
      </c>
      <c r="F60" s="357">
        <f t="shared" si="0"/>
        <v>50868</v>
      </c>
      <c r="G60" s="807"/>
      <c r="H60" s="807"/>
      <c r="I60" s="807">
        <v>11041</v>
      </c>
      <c r="J60" s="807">
        <v>8000</v>
      </c>
      <c r="K60" s="807"/>
      <c r="L60" s="807"/>
      <c r="M60" s="807">
        <v>31826</v>
      </c>
      <c r="N60" s="807"/>
      <c r="O60" s="807">
        <v>1</v>
      </c>
      <c r="P60" s="807"/>
      <c r="Q60" s="807"/>
      <c r="R60" s="805"/>
      <c r="S60" s="363"/>
    </row>
    <row r="61" spans="1:24" s="121" customFormat="1" ht="15" customHeight="1">
      <c r="A61" s="362" t="s">
        <v>707</v>
      </c>
      <c r="B61" s="355" t="s">
        <v>753</v>
      </c>
      <c r="C61" s="356" t="s">
        <v>754</v>
      </c>
      <c r="D61" s="806" t="s">
        <v>142</v>
      </c>
      <c r="E61" s="357">
        <v>600</v>
      </c>
      <c r="F61" s="357">
        <f t="shared" si="0"/>
        <v>73283</v>
      </c>
      <c r="G61" s="358">
        <v>1000</v>
      </c>
      <c r="H61" s="358">
        <v>512</v>
      </c>
      <c r="I61" s="358">
        <v>56451</v>
      </c>
      <c r="J61" s="358"/>
      <c r="K61" s="358"/>
      <c r="L61" s="358"/>
      <c r="M61" s="358">
        <v>0</v>
      </c>
      <c r="N61" s="358">
        <v>15320</v>
      </c>
      <c r="O61" s="358"/>
      <c r="P61" s="358"/>
      <c r="Q61" s="358"/>
      <c r="R61" s="805"/>
      <c r="S61" s="363"/>
      <c r="T61" s="124"/>
      <c r="U61" s="124"/>
      <c r="V61" s="124"/>
      <c r="W61" s="124"/>
      <c r="X61" s="124"/>
    </row>
    <row r="62" spans="1:24" s="121" customFormat="1" ht="15" customHeight="1">
      <c r="A62" s="362"/>
      <c r="B62" s="355"/>
      <c r="C62" s="356"/>
      <c r="D62" s="367" t="s">
        <v>182</v>
      </c>
      <c r="E62" s="357">
        <v>600</v>
      </c>
      <c r="F62" s="357">
        <f t="shared" si="0"/>
        <v>74068</v>
      </c>
      <c r="G62" s="358">
        <v>1000</v>
      </c>
      <c r="H62" s="358">
        <v>512</v>
      </c>
      <c r="I62" s="358">
        <v>35646</v>
      </c>
      <c r="J62" s="358">
        <v>21590</v>
      </c>
      <c r="K62" s="358"/>
      <c r="L62" s="358"/>
      <c r="M62" s="358"/>
      <c r="N62" s="358">
        <v>15320</v>
      </c>
      <c r="O62" s="358"/>
      <c r="P62" s="358"/>
      <c r="Q62" s="358"/>
      <c r="R62" s="805"/>
      <c r="S62" s="363"/>
      <c r="T62" s="124"/>
      <c r="U62" s="124"/>
      <c r="V62" s="124"/>
      <c r="W62" s="124"/>
      <c r="X62" s="124"/>
    </row>
    <row r="63" spans="1:24" s="121" customFormat="1" ht="15" customHeight="1">
      <c r="A63" s="362" t="s">
        <v>707</v>
      </c>
      <c r="B63" s="355" t="s">
        <v>753</v>
      </c>
      <c r="C63" s="356" t="s">
        <v>755</v>
      </c>
      <c r="D63" s="806" t="s">
        <v>142</v>
      </c>
      <c r="E63" s="357"/>
      <c r="F63" s="357">
        <f t="shared" si="0"/>
        <v>0</v>
      </c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805"/>
      <c r="S63" s="363"/>
      <c r="T63" s="124"/>
      <c r="U63" s="124"/>
      <c r="V63" s="124"/>
      <c r="W63" s="124"/>
      <c r="X63" s="124"/>
    </row>
    <row r="64" spans="1:24" s="121" customFormat="1" ht="15" customHeight="1">
      <c r="A64" s="362"/>
      <c r="B64" s="355"/>
      <c r="C64" s="356"/>
      <c r="D64" s="367" t="s">
        <v>182</v>
      </c>
      <c r="E64" s="357"/>
      <c r="F64" s="357">
        <f t="shared" si="0"/>
        <v>0</v>
      </c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805"/>
      <c r="S64" s="363"/>
      <c r="T64" s="124"/>
      <c r="U64" s="124"/>
      <c r="V64" s="124"/>
      <c r="W64" s="124"/>
      <c r="X64" s="124"/>
    </row>
    <row r="65" spans="1:24" s="121" customFormat="1" ht="15" customHeight="1">
      <c r="A65" s="362" t="s">
        <v>710</v>
      </c>
      <c r="B65" s="355" t="s">
        <v>756</v>
      </c>
      <c r="C65" s="356" t="s">
        <v>757</v>
      </c>
      <c r="D65" s="806" t="s">
        <v>142</v>
      </c>
      <c r="E65" s="357">
        <v>1300</v>
      </c>
      <c r="F65" s="357">
        <f t="shared" si="0"/>
        <v>0</v>
      </c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805"/>
      <c r="S65" s="363"/>
      <c r="T65" s="124"/>
      <c r="U65" s="124"/>
      <c r="V65" s="124"/>
      <c r="W65" s="124"/>
      <c r="X65" s="124"/>
    </row>
    <row r="66" spans="1:24" s="121" customFormat="1" ht="15" customHeight="1">
      <c r="A66" s="362"/>
      <c r="B66" s="355"/>
      <c r="C66" s="356"/>
      <c r="D66" s="367" t="s">
        <v>182</v>
      </c>
      <c r="E66" s="357">
        <v>1300</v>
      </c>
      <c r="F66" s="357">
        <f t="shared" si="0"/>
        <v>0</v>
      </c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805"/>
      <c r="S66" s="363"/>
      <c r="T66" s="124"/>
      <c r="U66" s="124"/>
      <c r="V66" s="124"/>
      <c r="W66" s="124"/>
      <c r="X66" s="124"/>
    </row>
    <row r="67" spans="1:19" s="121" customFormat="1" ht="15" customHeight="1">
      <c r="A67" s="362" t="s">
        <v>707</v>
      </c>
      <c r="B67" s="355" t="s">
        <v>758</v>
      </c>
      <c r="C67" s="811" t="s">
        <v>759</v>
      </c>
      <c r="D67" s="806" t="s">
        <v>142</v>
      </c>
      <c r="E67" s="357"/>
      <c r="F67" s="357">
        <f t="shared" si="0"/>
        <v>32270</v>
      </c>
      <c r="G67" s="807"/>
      <c r="H67" s="807"/>
      <c r="I67" s="807">
        <v>1270</v>
      </c>
      <c r="J67" s="807"/>
      <c r="K67" s="807"/>
      <c r="L67" s="807"/>
      <c r="M67" s="807"/>
      <c r="N67" s="807">
        <v>31000</v>
      </c>
      <c r="O67" s="807"/>
      <c r="P67" s="807"/>
      <c r="Q67" s="807"/>
      <c r="R67" s="805"/>
      <c r="S67" s="363"/>
    </row>
    <row r="68" spans="1:19" s="121" customFormat="1" ht="15" customHeight="1">
      <c r="A68" s="362"/>
      <c r="B68" s="355"/>
      <c r="C68" s="811"/>
      <c r="D68" s="367" t="s">
        <v>182</v>
      </c>
      <c r="E68" s="357"/>
      <c r="F68" s="357">
        <f t="shared" si="0"/>
        <v>32270</v>
      </c>
      <c r="G68" s="807"/>
      <c r="H68" s="807"/>
      <c r="I68" s="807">
        <v>762</v>
      </c>
      <c r="J68" s="807">
        <v>508</v>
      </c>
      <c r="K68" s="807"/>
      <c r="L68" s="807"/>
      <c r="M68" s="807"/>
      <c r="N68" s="807">
        <v>31000</v>
      </c>
      <c r="O68" s="807"/>
      <c r="P68" s="807"/>
      <c r="Q68" s="807"/>
      <c r="R68" s="805"/>
      <c r="S68" s="363"/>
    </row>
    <row r="69" spans="1:24" s="121" customFormat="1" ht="15" customHeight="1">
      <c r="A69" s="362" t="s">
        <v>707</v>
      </c>
      <c r="B69" s="355" t="s">
        <v>760</v>
      </c>
      <c r="C69" s="356" t="s">
        <v>761</v>
      </c>
      <c r="D69" s="806" t="s">
        <v>142</v>
      </c>
      <c r="E69" s="357">
        <v>2582</v>
      </c>
      <c r="F69" s="357">
        <f t="shared" si="0"/>
        <v>133001</v>
      </c>
      <c r="G69" s="358"/>
      <c r="H69" s="358"/>
      <c r="I69" s="358">
        <v>55728</v>
      </c>
      <c r="J69" s="358"/>
      <c r="K69" s="358"/>
      <c r="L69" s="358"/>
      <c r="M69" s="358">
        <v>10453</v>
      </c>
      <c r="N69" s="358">
        <v>66820</v>
      </c>
      <c r="O69" s="812"/>
      <c r="P69" s="358"/>
      <c r="Q69" s="358"/>
      <c r="R69" s="805"/>
      <c r="S69" s="363"/>
      <c r="T69" s="124"/>
      <c r="U69" s="124"/>
      <c r="V69" s="124"/>
      <c r="W69" s="124"/>
      <c r="X69" s="124"/>
    </row>
    <row r="70" spans="1:24" s="121" customFormat="1" ht="15" customHeight="1">
      <c r="A70" s="362"/>
      <c r="B70" s="355"/>
      <c r="C70" s="356"/>
      <c r="D70" s="367" t="s">
        <v>182</v>
      </c>
      <c r="E70" s="357">
        <v>2582</v>
      </c>
      <c r="F70" s="357">
        <f t="shared" si="0"/>
        <v>134488</v>
      </c>
      <c r="G70" s="358"/>
      <c r="H70" s="358"/>
      <c r="I70" s="358">
        <v>57215</v>
      </c>
      <c r="J70" s="358"/>
      <c r="K70" s="358"/>
      <c r="L70" s="358"/>
      <c r="M70" s="358">
        <v>10453</v>
      </c>
      <c r="N70" s="358">
        <v>66820</v>
      </c>
      <c r="O70" s="812"/>
      <c r="P70" s="358"/>
      <c r="Q70" s="358"/>
      <c r="R70" s="805"/>
      <c r="S70" s="363"/>
      <c r="T70" s="124"/>
      <c r="U70" s="124"/>
      <c r="V70" s="124"/>
      <c r="W70" s="124"/>
      <c r="X70" s="124"/>
    </row>
    <row r="71" spans="1:24" s="121" customFormat="1" ht="15" customHeight="1">
      <c r="A71" s="362" t="s">
        <v>707</v>
      </c>
      <c r="B71" s="355" t="s">
        <v>762</v>
      </c>
      <c r="C71" s="356" t="s">
        <v>763</v>
      </c>
      <c r="D71" s="806" t="s">
        <v>142</v>
      </c>
      <c r="E71" s="357"/>
      <c r="F71" s="357">
        <f t="shared" si="0"/>
        <v>99301</v>
      </c>
      <c r="G71" s="807"/>
      <c r="H71" s="807"/>
      <c r="I71" s="807">
        <v>89776</v>
      </c>
      <c r="J71" s="807"/>
      <c r="K71" s="807"/>
      <c r="L71" s="807"/>
      <c r="M71" s="807">
        <v>9525</v>
      </c>
      <c r="N71" s="807"/>
      <c r="O71" s="807"/>
      <c r="P71" s="807"/>
      <c r="Q71" s="807"/>
      <c r="R71" s="805"/>
      <c r="S71" s="363"/>
      <c r="T71" s="124"/>
      <c r="U71" s="124"/>
      <c r="V71" s="124"/>
      <c r="W71" s="124"/>
      <c r="X71" s="124"/>
    </row>
    <row r="72" spans="1:24" s="121" customFormat="1" ht="15" customHeight="1">
      <c r="A72" s="362"/>
      <c r="B72" s="355"/>
      <c r="C72" s="356"/>
      <c r="D72" s="367" t="s">
        <v>182</v>
      </c>
      <c r="E72" s="357"/>
      <c r="F72" s="357">
        <f t="shared" si="0"/>
        <v>99301</v>
      </c>
      <c r="G72" s="807"/>
      <c r="H72" s="807"/>
      <c r="I72" s="807">
        <v>22171</v>
      </c>
      <c r="J72" s="807">
        <v>67605</v>
      </c>
      <c r="K72" s="807"/>
      <c r="L72" s="807"/>
      <c r="M72" s="807">
        <v>9525</v>
      </c>
      <c r="N72" s="807"/>
      <c r="O72" s="807"/>
      <c r="P72" s="807"/>
      <c r="Q72" s="807"/>
      <c r="R72" s="805"/>
      <c r="S72" s="363"/>
      <c r="T72" s="124"/>
      <c r="U72" s="124"/>
      <c r="V72" s="124"/>
      <c r="W72" s="124"/>
      <c r="X72" s="124"/>
    </row>
    <row r="73" spans="1:24" s="121" customFormat="1" ht="15" customHeight="1">
      <c r="A73" s="362" t="s">
        <v>707</v>
      </c>
      <c r="B73" s="355" t="s">
        <v>762</v>
      </c>
      <c r="C73" s="356" t="s">
        <v>764</v>
      </c>
      <c r="D73" s="806" t="s">
        <v>142</v>
      </c>
      <c r="E73" s="357"/>
      <c r="F73" s="357">
        <f t="shared" si="0"/>
        <v>22225</v>
      </c>
      <c r="G73" s="358"/>
      <c r="H73" s="358"/>
      <c r="I73" s="358">
        <v>9525</v>
      </c>
      <c r="J73" s="358"/>
      <c r="K73" s="358"/>
      <c r="L73" s="358"/>
      <c r="M73" s="358">
        <v>12700</v>
      </c>
      <c r="N73" s="358"/>
      <c r="O73" s="358"/>
      <c r="P73" s="358"/>
      <c r="Q73" s="358"/>
      <c r="R73" s="805"/>
      <c r="S73" s="363"/>
      <c r="T73" s="124"/>
      <c r="U73" s="124"/>
      <c r="V73" s="124"/>
      <c r="W73" s="124"/>
      <c r="X73" s="124"/>
    </row>
    <row r="74" spans="1:24" s="121" customFormat="1" ht="15" customHeight="1">
      <c r="A74" s="362"/>
      <c r="B74" s="355"/>
      <c r="C74" s="356"/>
      <c r="D74" s="367" t="s">
        <v>182</v>
      </c>
      <c r="E74" s="357"/>
      <c r="F74" s="357">
        <f t="shared" si="0"/>
        <v>22225</v>
      </c>
      <c r="G74" s="358"/>
      <c r="H74" s="358"/>
      <c r="I74" s="358">
        <v>0</v>
      </c>
      <c r="J74" s="358">
        <v>19045</v>
      </c>
      <c r="K74" s="358"/>
      <c r="L74" s="358"/>
      <c r="M74" s="358">
        <v>3180</v>
      </c>
      <c r="N74" s="358"/>
      <c r="O74" s="358"/>
      <c r="P74" s="358"/>
      <c r="Q74" s="358"/>
      <c r="R74" s="805"/>
      <c r="S74" s="363"/>
      <c r="T74" s="124"/>
      <c r="U74" s="124"/>
      <c r="V74" s="124"/>
      <c r="W74" s="124"/>
      <c r="X74" s="124"/>
    </row>
    <row r="75" spans="1:24" s="121" customFormat="1" ht="15" customHeight="1">
      <c r="A75" s="362" t="s">
        <v>707</v>
      </c>
      <c r="B75" s="355" t="s">
        <v>762</v>
      </c>
      <c r="C75" s="356" t="s">
        <v>765</v>
      </c>
      <c r="D75" s="806" t="s">
        <v>142</v>
      </c>
      <c r="E75" s="357"/>
      <c r="F75" s="357">
        <f t="shared" si="0"/>
        <v>0</v>
      </c>
      <c r="G75" s="358"/>
      <c r="H75" s="358"/>
      <c r="I75" s="358"/>
      <c r="J75" s="358"/>
      <c r="K75" s="358"/>
      <c r="L75" s="358"/>
      <c r="M75" s="358"/>
      <c r="N75" s="358"/>
      <c r="O75" s="358"/>
      <c r="P75" s="358"/>
      <c r="Q75" s="358"/>
      <c r="R75" s="805"/>
      <c r="S75" s="363"/>
      <c r="T75" s="124"/>
      <c r="U75" s="124"/>
      <c r="V75" s="124"/>
      <c r="W75" s="124"/>
      <c r="X75" s="124"/>
    </row>
    <row r="76" spans="1:24" s="121" customFormat="1" ht="15" customHeight="1">
      <c r="A76" s="362"/>
      <c r="B76" s="355"/>
      <c r="C76" s="356"/>
      <c r="D76" s="367" t="s">
        <v>182</v>
      </c>
      <c r="E76" s="357"/>
      <c r="F76" s="357">
        <f aca="true" t="shared" si="1" ref="F76:F139">SUM(G76:R76)</f>
        <v>0</v>
      </c>
      <c r="G76" s="358"/>
      <c r="H76" s="358"/>
      <c r="I76" s="358"/>
      <c r="J76" s="358"/>
      <c r="K76" s="358"/>
      <c r="L76" s="358"/>
      <c r="M76" s="358"/>
      <c r="N76" s="358"/>
      <c r="O76" s="358"/>
      <c r="P76" s="358"/>
      <c r="Q76" s="358"/>
      <c r="R76" s="805"/>
      <c r="S76" s="363"/>
      <c r="T76" s="124"/>
      <c r="U76" s="124"/>
      <c r="V76" s="124"/>
      <c r="W76" s="124"/>
      <c r="X76" s="124"/>
    </row>
    <row r="77" spans="1:24" s="121" customFormat="1" ht="15" customHeight="1">
      <c r="A77" s="362" t="s">
        <v>707</v>
      </c>
      <c r="B77" s="355" t="s">
        <v>766</v>
      </c>
      <c r="C77" s="356" t="s">
        <v>767</v>
      </c>
      <c r="D77" s="806" t="s">
        <v>142</v>
      </c>
      <c r="E77" s="357"/>
      <c r="F77" s="357">
        <f t="shared" si="1"/>
        <v>12891</v>
      </c>
      <c r="G77" s="358"/>
      <c r="H77" s="358"/>
      <c r="I77" s="358">
        <v>12891</v>
      </c>
      <c r="J77" s="358"/>
      <c r="K77" s="358"/>
      <c r="L77" s="358"/>
      <c r="M77" s="358"/>
      <c r="N77" s="358"/>
      <c r="O77" s="358"/>
      <c r="P77" s="358"/>
      <c r="Q77" s="358"/>
      <c r="R77" s="805"/>
      <c r="S77" s="363"/>
      <c r="T77" s="124"/>
      <c r="U77" s="124"/>
      <c r="V77" s="124"/>
      <c r="W77" s="124"/>
      <c r="X77" s="124"/>
    </row>
    <row r="78" spans="1:24" s="121" customFormat="1" ht="15" customHeight="1">
      <c r="A78" s="362"/>
      <c r="B78" s="355"/>
      <c r="C78" s="356"/>
      <c r="D78" s="367" t="s">
        <v>182</v>
      </c>
      <c r="E78" s="357"/>
      <c r="F78" s="357">
        <f t="shared" si="1"/>
        <v>12391</v>
      </c>
      <c r="G78" s="358"/>
      <c r="H78" s="358"/>
      <c r="I78" s="358">
        <v>12391</v>
      </c>
      <c r="J78" s="358"/>
      <c r="K78" s="358"/>
      <c r="L78" s="358"/>
      <c r="M78" s="358"/>
      <c r="N78" s="358"/>
      <c r="O78" s="358"/>
      <c r="P78" s="358"/>
      <c r="Q78" s="358"/>
      <c r="R78" s="805"/>
      <c r="S78" s="363"/>
      <c r="T78" s="124"/>
      <c r="U78" s="124"/>
      <c r="V78" s="124"/>
      <c r="W78" s="124"/>
      <c r="X78" s="124"/>
    </row>
    <row r="79" spans="1:24" s="121" customFormat="1" ht="15.75" customHeight="1">
      <c r="A79" s="362" t="s">
        <v>707</v>
      </c>
      <c r="B79" s="355" t="s">
        <v>766</v>
      </c>
      <c r="C79" s="356" t="s">
        <v>768</v>
      </c>
      <c r="D79" s="806" t="s">
        <v>142</v>
      </c>
      <c r="E79" s="357"/>
      <c r="F79" s="357">
        <f t="shared" si="1"/>
        <v>30921</v>
      </c>
      <c r="G79" s="807">
        <v>1000</v>
      </c>
      <c r="H79" s="807">
        <v>282</v>
      </c>
      <c r="I79" s="807">
        <v>23639</v>
      </c>
      <c r="J79" s="807"/>
      <c r="K79" s="807"/>
      <c r="L79" s="807"/>
      <c r="M79" s="807"/>
      <c r="N79" s="807"/>
      <c r="O79" s="807">
        <v>6000</v>
      </c>
      <c r="P79" s="807"/>
      <c r="Q79" s="807"/>
      <c r="R79" s="805"/>
      <c r="S79" s="363"/>
      <c r="T79" s="124"/>
      <c r="U79" s="124"/>
      <c r="V79" s="124"/>
      <c r="W79" s="124"/>
      <c r="X79" s="124"/>
    </row>
    <row r="80" spans="1:24" s="121" customFormat="1" ht="15.75" customHeight="1">
      <c r="A80" s="362"/>
      <c r="B80" s="355"/>
      <c r="C80" s="356"/>
      <c r="D80" s="367" t="s">
        <v>182</v>
      </c>
      <c r="E80" s="357"/>
      <c r="F80" s="357">
        <f t="shared" si="1"/>
        <v>30921</v>
      </c>
      <c r="G80" s="807">
        <v>1000</v>
      </c>
      <c r="H80" s="807">
        <v>282</v>
      </c>
      <c r="I80" s="807">
        <v>23639</v>
      </c>
      <c r="J80" s="807"/>
      <c r="K80" s="807"/>
      <c r="L80" s="807"/>
      <c r="M80" s="807"/>
      <c r="N80" s="807"/>
      <c r="O80" s="807">
        <v>6000</v>
      </c>
      <c r="P80" s="807"/>
      <c r="Q80" s="807"/>
      <c r="R80" s="805"/>
      <c r="S80" s="363"/>
      <c r="T80" s="124"/>
      <c r="U80" s="124"/>
      <c r="V80" s="124"/>
      <c r="W80" s="124"/>
      <c r="X80" s="124"/>
    </row>
    <row r="81" spans="1:24" s="121" customFormat="1" ht="15" customHeight="1">
      <c r="A81" s="362" t="s">
        <v>707</v>
      </c>
      <c r="B81" s="355" t="s">
        <v>769</v>
      </c>
      <c r="C81" s="356" t="s">
        <v>770</v>
      </c>
      <c r="D81" s="806" t="s">
        <v>142</v>
      </c>
      <c r="E81" s="357"/>
      <c r="F81" s="357">
        <f t="shared" si="1"/>
        <v>184362</v>
      </c>
      <c r="G81" s="358"/>
      <c r="H81" s="358"/>
      <c r="I81" s="358">
        <v>16535</v>
      </c>
      <c r="J81" s="358">
        <v>142382</v>
      </c>
      <c r="K81" s="358"/>
      <c r="L81" s="358"/>
      <c r="M81" s="358">
        <v>3445</v>
      </c>
      <c r="N81" s="358">
        <v>22000</v>
      </c>
      <c r="O81" s="812"/>
      <c r="P81" s="358"/>
      <c r="Q81" s="358"/>
      <c r="R81" s="805"/>
      <c r="S81" s="363"/>
      <c r="T81" s="124"/>
      <c r="U81" s="124"/>
      <c r="V81" s="124"/>
      <c r="W81" s="124"/>
      <c r="X81" s="124"/>
    </row>
    <row r="82" spans="1:24" s="121" customFormat="1" ht="15" customHeight="1">
      <c r="A82" s="362"/>
      <c r="B82" s="355"/>
      <c r="C82" s="356"/>
      <c r="D82" s="367" t="s">
        <v>182</v>
      </c>
      <c r="E82" s="357"/>
      <c r="F82" s="357">
        <f t="shared" si="1"/>
        <v>184308</v>
      </c>
      <c r="G82" s="358"/>
      <c r="H82" s="358"/>
      <c r="I82" s="358">
        <v>7091</v>
      </c>
      <c r="J82" s="358">
        <v>151772</v>
      </c>
      <c r="K82" s="358"/>
      <c r="L82" s="358"/>
      <c r="M82" s="358">
        <v>3445</v>
      </c>
      <c r="N82" s="358">
        <v>22000</v>
      </c>
      <c r="O82" s="812"/>
      <c r="P82" s="358"/>
      <c r="Q82" s="358"/>
      <c r="R82" s="805"/>
      <c r="S82" s="363"/>
      <c r="T82" s="124"/>
      <c r="U82" s="124"/>
      <c r="V82" s="124"/>
      <c r="W82" s="124"/>
      <c r="X82" s="124"/>
    </row>
    <row r="83" spans="1:24" s="121" customFormat="1" ht="15" customHeight="1">
      <c r="A83" s="362" t="s">
        <v>710</v>
      </c>
      <c r="B83" s="355" t="s">
        <v>771</v>
      </c>
      <c r="C83" s="356" t="s">
        <v>634</v>
      </c>
      <c r="D83" s="806" t="s">
        <v>142</v>
      </c>
      <c r="E83" s="357"/>
      <c r="F83" s="357">
        <f t="shared" si="1"/>
        <v>0</v>
      </c>
      <c r="G83" s="358"/>
      <c r="H83" s="358"/>
      <c r="I83" s="358"/>
      <c r="J83" s="358"/>
      <c r="K83" s="358"/>
      <c r="L83" s="358"/>
      <c r="M83" s="358"/>
      <c r="N83" s="358"/>
      <c r="O83" s="812"/>
      <c r="P83" s="358"/>
      <c r="Q83" s="358"/>
      <c r="R83" s="805"/>
      <c r="S83" s="363"/>
      <c r="T83" s="124"/>
      <c r="U83" s="124"/>
      <c r="V83" s="124"/>
      <c r="W83" s="124"/>
      <c r="X83" s="124"/>
    </row>
    <row r="84" spans="1:24" s="121" customFormat="1" ht="15" customHeight="1">
      <c r="A84" s="362"/>
      <c r="B84" s="355"/>
      <c r="C84" s="356"/>
      <c r="D84" s="367" t="s">
        <v>182</v>
      </c>
      <c r="E84" s="357"/>
      <c r="F84" s="357">
        <f t="shared" si="1"/>
        <v>0</v>
      </c>
      <c r="G84" s="358"/>
      <c r="H84" s="358"/>
      <c r="I84" s="358"/>
      <c r="J84" s="358"/>
      <c r="K84" s="358"/>
      <c r="L84" s="358"/>
      <c r="M84" s="358"/>
      <c r="N84" s="358"/>
      <c r="O84" s="812"/>
      <c r="P84" s="358"/>
      <c r="Q84" s="358"/>
      <c r="R84" s="805"/>
      <c r="S84" s="363"/>
      <c r="T84" s="124"/>
      <c r="U84" s="124"/>
      <c r="V84" s="124"/>
      <c r="W84" s="124"/>
      <c r="X84" s="124"/>
    </row>
    <row r="85" spans="1:24" s="121" customFormat="1" ht="15" customHeight="1">
      <c r="A85" s="362" t="s">
        <v>710</v>
      </c>
      <c r="B85" s="355" t="s">
        <v>772</v>
      </c>
      <c r="C85" s="356" t="s">
        <v>773</v>
      </c>
      <c r="D85" s="806" t="s">
        <v>142</v>
      </c>
      <c r="E85" s="357">
        <v>215</v>
      </c>
      <c r="F85" s="357">
        <f t="shared" si="1"/>
        <v>11129</v>
      </c>
      <c r="G85" s="358">
        <v>5500</v>
      </c>
      <c r="H85" s="358">
        <v>2814</v>
      </c>
      <c r="I85" s="358">
        <v>2815</v>
      </c>
      <c r="J85" s="358"/>
      <c r="K85" s="358"/>
      <c r="L85" s="358"/>
      <c r="M85" s="358"/>
      <c r="N85" s="358"/>
      <c r="O85" s="358"/>
      <c r="P85" s="358"/>
      <c r="Q85" s="358"/>
      <c r="R85" s="805"/>
      <c r="S85" s="363"/>
      <c r="T85" s="124"/>
      <c r="U85" s="124"/>
      <c r="V85" s="124"/>
      <c r="W85" s="124"/>
      <c r="X85" s="124"/>
    </row>
    <row r="86" spans="1:24" s="121" customFormat="1" ht="15" customHeight="1">
      <c r="A86" s="362"/>
      <c r="B86" s="355"/>
      <c r="C86" s="356"/>
      <c r="D86" s="367" t="s">
        <v>182</v>
      </c>
      <c r="E86" s="357">
        <v>215</v>
      </c>
      <c r="F86" s="357">
        <f t="shared" si="1"/>
        <v>11273</v>
      </c>
      <c r="G86" s="358">
        <v>5530</v>
      </c>
      <c r="H86" s="358">
        <v>2814</v>
      </c>
      <c r="I86" s="358">
        <v>2929</v>
      </c>
      <c r="J86" s="358"/>
      <c r="K86" s="358"/>
      <c r="L86" s="358"/>
      <c r="M86" s="358"/>
      <c r="N86" s="358"/>
      <c r="O86" s="358"/>
      <c r="P86" s="358"/>
      <c r="Q86" s="358"/>
      <c r="R86" s="805"/>
      <c r="S86" s="363"/>
      <c r="T86" s="124"/>
      <c r="U86" s="124"/>
      <c r="V86" s="124"/>
      <c r="W86" s="124"/>
      <c r="X86" s="124"/>
    </row>
    <row r="87" spans="1:24" s="121" customFormat="1" ht="15" customHeight="1">
      <c r="A87" s="362" t="s">
        <v>710</v>
      </c>
      <c r="B87" s="355" t="s">
        <v>774</v>
      </c>
      <c r="C87" s="356" t="s">
        <v>775</v>
      </c>
      <c r="D87" s="806" t="s">
        <v>142</v>
      </c>
      <c r="E87" s="357"/>
      <c r="F87" s="357">
        <f t="shared" si="1"/>
        <v>1651</v>
      </c>
      <c r="G87" s="358"/>
      <c r="H87" s="358"/>
      <c r="I87" s="358">
        <v>1651</v>
      </c>
      <c r="J87" s="358"/>
      <c r="K87" s="358"/>
      <c r="L87" s="358"/>
      <c r="M87" s="358"/>
      <c r="N87" s="358"/>
      <c r="O87" s="812"/>
      <c r="P87" s="358"/>
      <c r="Q87" s="358"/>
      <c r="R87" s="805"/>
      <c r="S87" s="363"/>
      <c r="T87" s="124"/>
      <c r="U87" s="124"/>
      <c r="V87" s="124"/>
      <c r="W87" s="124"/>
      <c r="X87" s="124"/>
    </row>
    <row r="88" spans="1:24" s="121" customFormat="1" ht="15" customHeight="1">
      <c r="A88" s="362"/>
      <c r="B88" s="355"/>
      <c r="C88" s="356"/>
      <c r="D88" s="367" t="s">
        <v>182</v>
      </c>
      <c r="E88" s="357"/>
      <c r="F88" s="357">
        <f t="shared" si="1"/>
        <v>1651</v>
      </c>
      <c r="G88" s="358"/>
      <c r="H88" s="358"/>
      <c r="I88" s="358">
        <v>381</v>
      </c>
      <c r="J88" s="358">
        <v>1270</v>
      </c>
      <c r="K88" s="358"/>
      <c r="L88" s="358"/>
      <c r="M88" s="358"/>
      <c r="N88" s="358"/>
      <c r="O88" s="812"/>
      <c r="P88" s="358"/>
      <c r="Q88" s="358"/>
      <c r="R88" s="805"/>
      <c r="S88" s="363"/>
      <c r="T88" s="124"/>
      <c r="U88" s="124"/>
      <c r="V88" s="124"/>
      <c r="W88" s="124"/>
      <c r="X88" s="124"/>
    </row>
    <row r="89" spans="1:24" s="121" customFormat="1" ht="15" customHeight="1">
      <c r="A89" s="362" t="s">
        <v>707</v>
      </c>
      <c r="B89" s="355" t="s">
        <v>776</v>
      </c>
      <c r="C89" s="356" t="s">
        <v>777</v>
      </c>
      <c r="D89" s="806" t="s">
        <v>142</v>
      </c>
      <c r="E89" s="357"/>
      <c r="F89" s="357">
        <f t="shared" si="1"/>
        <v>115170</v>
      </c>
      <c r="G89" s="358"/>
      <c r="H89" s="358"/>
      <c r="I89" s="358">
        <v>1425</v>
      </c>
      <c r="J89" s="358">
        <v>113745</v>
      </c>
      <c r="K89" s="358"/>
      <c r="L89" s="358"/>
      <c r="M89" s="358"/>
      <c r="N89" s="358"/>
      <c r="O89" s="358"/>
      <c r="P89" s="358"/>
      <c r="Q89" s="358"/>
      <c r="R89" s="805"/>
      <c r="S89" s="363"/>
      <c r="T89" s="124"/>
      <c r="U89" s="124"/>
      <c r="V89" s="124"/>
      <c r="W89" s="124"/>
      <c r="X89" s="124"/>
    </row>
    <row r="90" spans="1:24" s="121" customFormat="1" ht="15" customHeight="1">
      <c r="A90" s="362"/>
      <c r="B90" s="355"/>
      <c r="C90" s="356"/>
      <c r="D90" s="367" t="s">
        <v>182</v>
      </c>
      <c r="E90" s="357"/>
      <c r="F90" s="357">
        <f t="shared" si="1"/>
        <v>124757</v>
      </c>
      <c r="G90" s="358"/>
      <c r="H90" s="358"/>
      <c r="I90" s="358">
        <v>1825</v>
      </c>
      <c r="J90" s="358">
        <v>121932</v>
      </c>
      <c r="K90" s="358"/>
      <c r="L90" s="358"/>
      <c r="M90" s="358"/>
      <c r="N90" s="358">
        <v>1000</v>
      </c>
      <c r="O90" s="358"/>
      <c r="P90" s="358"/>
      <c r="Q90" s="358"/>
      <c r="R90" s="805"/>
      <c r="S90" s="363"/>
      <c r="T90" s="124"/>
      <c r="U90" s="124"/>
      <c r="V90" s="124"/>
      <c r="W90" s="124"/>
      <c r="X90" s="124"/>
    </row>
    <row r="91" spans="1:24" s="121" customFormat="1" ht="15" customHeight="1">
      <c r="A91" s="362" t="s">
        <v>710</v>
      </c>
      <c r="B91" s="355" t="s">
        <v>778</v>
      </c>
      <c r="C91" s="356" t="s">
        <v>779</v>
      </c>
      <c r="D91" s="806" t="s">
        <v>142</v>
      </c>
      <c r="E91" s="357"/>
      <c r="F91" s="357">
        <f t="shared" si="1"/>
        <v>1800</v>
      </c>
      <c r="G91" s="807"/>
      <c r="H91" s="807"/>
      <c r="I91" s="807">
        <v>1800</v>
      </c>
      <c r="J91" s="807"/>
      <c r="K91" s="357"/>
      <c r="L91" s="357"/>
      <c r="M91" s="813"/>
      <c r="N91" s="807"/>
      <c r="O91" s="807"/>
      <c r="P91" s="807"/>
      <c r="Q91" s="807"/>
      <c r="R91" s="805"/>
      <c r="S91" s="363"/>
      <c r="T91" s="124"/>
      <c r="U91" s="124"/>
      <c r="V91" s="124"/>
      <c r="W91" s="124"/>
      <c r="X91" s="124"/>
    </row>
    <row r="92" spans="1:24" s="121" customFormat="1" ht="15" customHeight="1">
      <c r="A92" s="362"/>
      <c r="B92" s="355"/>
      <c r="C92" s="356"/>
      <c r="D92" s="367" t="s">
        <v>182</v>
      </c>
      <c r="E92" s="357"/>
      <c r="F92" s="357">
        <f t="shared" si="1"/>
        <v>1800</v>
      </c>
      <c r="G92" s="807"/>
      <c r="H92" s="807"/>
      <c r="I92" s="807">
        <v>1800</v>
      </c>
      <c r="J92" s="807"/>
      <c r="K92" s="357"/>
      <c r="L92" s="357"/>
      <c r="M92" s="813"/>
      <c r="N92" s="807"/>
      <c r="O92" s="807"/>
      <c r="P92" s="807"/>
      <c r="Q92" s="807"/>
      <c r="R92" s="805"/>
      <c r="S92" s="363"/>
      <c r="T92" s="124"/>
      <c r="U92" s="124"/>
      <c r="V92" s="124"/>
      <c r="W92" s="124"/>
      <c r="X92" s="124"/>
    </row>
    <row r="93" spans="1:24" s="121" customFormat="1" ht="15" customHeight="1">
      <c r="A93" s="362" t="s">
        <v>710</v>
      </c>
      <c r="B93" s="814" t="s">
        <v>780</v>
      </c>
      <c r="C93" s="815" t="s">
        <v>781</v>
      </c>
      <c r="D93" s="806" t="s">
        <v>142</v>
      </c>
      <c r="E93" s="357"/>
      <c r="F93" s="357">
        <f t="shared" si="1"/>
        <v>25825</v>
      </c>
      <c r="G93" s="358">
        <v>3360</v>
      </c>
      <c r="H93" s="358">
        <v>907</v>
      </c>
      <c r="I93" s="358">
        <v>21558</v>
      </c>
      <c r="J93" s="358"/>
      <c r="K93" s="358"/>
      <c r="L93" s="358"/>
      <c r="M93" s="358"/>
      <c r="N93" s="358"/>
      <c r="O93" s="358"/>
      <c r="P93" s="358"/>
      <c r="Q93" s="358"/>
      <c r="R93" s="805"/>
      <c r="S93" s="363"/>
      <c r="T93" s="124"/>
      <c r="U93" s="124"/>
      <c r="V93" s="124"/>
      <c r="W93" s="124"/>
      <c r="X93" s="124"/>
    </row>
    <row r="94" spans="1:24" s="121" customFormat="1" ht="15" customHeight="1">
      <c r="A94" s="362"/>
      <c r="B94" s="814"/>
      <c r="C94" s="815"/>
      <c r="D94" s="367" t="s">
        <v>182</v>
      </c>
      <c r="E94" s="357"/>
      <c r="F94" s="357">
        <f t="shared" si="1"/>
        <v>25825</v>
      </c>
      <c r="G94" s="358">
        <v>3360</v>
      </c>
      <c r="H94" s="358">
        <v>907</v>
      </c>
      <c r="I94" s="358">
        <v>21558</v>
      </c>
      <c r="J94" s="358"/>
      <c r="K94" s="358"/>
      <c r="L94" s="358"/>
      <c r="M94" s="358"/>
      <c r="N94" s="358"/>
      <c r="O94" s="358"/>
      <c r="P94" s="358"/>
      <c r="Q94" s="358"/>
      <c r="R94" s="805"/>
      <c r="S94" s="363"/>
      <c r="T94" s="124"/>
      <c r="U94" s="124"/>
      <c r="V94" s="124"/>
      <c r="W94" s="124"/>
      <c r="X94" s="124"/>
    </row>
    <row r="95" spans="1:19" s="124" customFormat="1" ht="15" customHeight="1">
      <c r="A95" s="362" t="s">
        <v>710</v>
      </c>
      <c r="B95" s="355" t="s">
        <v>782</v>
      </c>
      <c r="C95" s="356" t="s">
        <v>783</v>
      </c>
      <c r="D95" s="806" t="s">
        <v>142</v>
      </c>
      <c r="E95" s="357">
        <v>24720</v>
      </c>
      <c r="F95" s="357">
        <f t="shared" si="1"/>
        <v>248778</v>
      </c>
      <c r="G95" s="807"/>
      <c r="H95" s="807"/>
      <c r="I95" s="807"/>
      <c r="J95" s="807">
        <v>200930</v>
      </c>
      <c r="K95" s="807"/>
      <c r="L95" s="807"/>
      <c r="M95" s="807"/>
      <c r="N95" s="807"/>
      <c r="O95" s="807">
        <v>24128</v>
      </c>
      <c r="P95" s="807"/>
      <c r="Q95" s="807">
        <v>23720</v>
      </c>
      <c r="R95" s="805"/>
      <c r="S95" s="363"/>
    </row>
    <row r="96" spans="1:19" s="124" customFormat="1" ht="15" customHeight="1">
      <c r="A96" s="362"/>
      <c r="B96" s="355"/>
      <c r="C96" s="356"/>
      <c r="D96" s="367" t="s">
        <v>182</v>
      </c>
      <c r="E96" s="357">
        <v>24720</v>
      </c>
      <c r="F96" s="357">
        <f t="shared" si="1"/>
        <v>263003</v>
      </c>
      <c r="G96" s="807"/>
      <c r="H96" s="807"/>
      <c r="I96" s="807"/>
      <c r="J96" s="807">
        <v>223250</v>
      </c>
      <c r="K96" s="807"/>
      <c r="L96" s="807"/>
      <c r="M96" s="807"/>
      <c r="N96" s="807"/>
      <c r="O96" s="807">
        <v>39753</v>
      </c>
      <c r="P96" s="807"/>
      <c r="Q96" s="807"/>
      <c r="R96" s="805"/>
      <c r="S96" s="363"/>
    </row>
    <row r="97" spans="1:24" s="121" customFormat="1" ht="15" customHeight="1">
      <c r="A97" s="362" t="s">
        <v>707</v>
      </c>
      <c r="B97" s="355" t="s">
        <v>784</v>
      </c>
      <c r="C97" s="356" t="s">
        <v>785</v>
      </c>
      <c r="D97" s="806" t="s">
        <v>142</v>
      </c>
      <c r="E97" s="357"/>
      <c r="F97" s="357">
        <f t="shared" si="1"/>
        <v>2400</v>
      </c>
      <c r="G97" s="358"/>
      <c r="H97" s="358"/>
      <c r="I97" s="358"/>
      <c r="J97" s="358">
        <v>2400</v>
      </c>
      <c r="K97" s="358"/>
      <c r="L97" s="358"/>
      <c r="M97" s="358"/>
      <c r="N97" s="358"/>
      <c r="O97" s="358"/>
      <c r="P97" s="358"/>
      <c r="Q97" s="358"/>
      <c r="R97" s="805"/>
      <c r="S97" s="363"/>
      <c r="T97" s="124"/>
      <c r="U97" s="124"/>
      <c r="V97" s="124"/>
      <c r="W97" s="124"/>
      <c r="X97" s="124"/>
    </row>
    <row r="98" spans="1:24" s="121" customFormat="1" ht="15" customHeight="1">
      <c r="A98" s="362"/>
      <c r="B98" s="355"/>
      <c r="C98" s="356"/>
      <c r="D98" s="367" t="s">
        <v>182</v>
      </c>
      <c r="E98" s="357"/>
      <c r="F98" s="357">
        <f t="shared" si="1"/>
        <v>2400</v>
      </c>
      <c r="G98" s="358"/>
      <c r="H98" s="358"/>
      <c r="I98" s="358"/>
      <c r="J98" s="358">
        <v>2400</v>
      </c>
      <c r="K98" s="358"/>
      <c r="L98" s="358"/>
      <c r="M98" s="358"/>
      <c r="N98" s="358"/>
      <c r="O98" s="358"/>
      <c r="P98" s="358"/>
      <c r="Q98" s="358"/>
      <c r="R98" s="805"/>
      <c r="S98" s="363"/>
      <c r="T98" s="124"/>
      <c r="U98" s="124"/>
      <c r="V98" s="124"/>
      <c r="W98" s="124"/>
      <c r="X98" s="124"/>
    </row>
    <row r="99" spans="1:24" s="121" customFormat="1" ht="16.5" customHeight="1">
      <c r="A99" s="362" t="s">
        <v>710</v>
      </c>
      <c r="B99" s="355" t="s">
        <v>786</v>
      </c>
      <c r="C99" s="810" t="s">
        <v>613</v>
      </c>
      <c r="D99" s="806" t="s">
        <v>142</v>
      </c>
      <c r="E99" s="357">
        <v>1815</v>
      </c>
      <c r="F99" s="357">
        <f t="shared" si="1"/>
        <v>20298</v>
      </c>
      <c r="G99" s="358">
        <v>3895</v>
      </c>
      <c r="H99" s="358">
        <v>1993</v>
      </c>
      <c r="I99" s="358">
        <v>5310</v>
      </c>
      <c r="J99" s="358">
        <v>5100</v>
      </c>
      <c r="K99" s="358">
        <v>4000</v>
      </c>
      <c r="L99" s="358"/>
      <c r="M99" s="358"/>
      <c r="N99" s="358"/>
      <c r="O99" s="358"/>
      <c r="P99" s="358"/>
      <c r="Q99" s="358"/>
      <c r="R99" s="805"/>
      <c r="S99" s="363"/>
      <c r="T99" s="124"/>
      <c r="U99" s="124"/>
      <c r="V99" s="124"/>
      <c r="W99" s="124"/>
      <c r="X99" s="124"/>
    </row>
    <row r="100" spans="1:24" s="121" customFormat="1" ht="16.5" customHeight="1">
      <c r="A100" s="362"/>
      <c r="B100" s="355"/>
      <c r="C100" s="810"/>
      <c r="D100" s="367" t="s">
        <v>182</v>
      </c>
      <c r="E100" s="357">
        <v>1815</v>
      </c>
      <c r="F100" s="357">
        <f t="shared" si="1"/>
        <v>20298</v>
      </c>
      <c r="G100" s="358">
        <v>3895</v>
      </c>
      <c r="H100" s="358">
        <v>1993</v>
      </c>
      <c r="I100" s="358">
        <v>5310</v>
      </c>
      <c r="J100" s="358">
        <v>5100</v>
      </c>
      <c r="K100" s="358">
        <v>4000</v>
      </c>
      <c r="L100" s="358"/>
      <c r="M100" s="358"/>
      <c r="N100" s="358"/>
      <c r="O100" s="358"/>
      <c r="P100" s="358"/>
      <c r="Q100" s="358"/>
      <c r="R100" s="805"/>
      <c r="S100" s="363"/>
      <c r="T100" s="124"/>
      <c r="U100" s="124"/>
      <c r="V100" s="124"/>
      <c r="W100" s="124"/>
      <c r="X100" s="124"/>
    </row>
    <row r="101" spans="1:24" s="121" customFormat="1" ht="15" customHeight="1">
      <c r="A101" s="362" t="s">
        <v>710</v>
      </c>
      <c r="B101" s="355" t="s">
        <v>787</v>
      </c>
      <c r="C101" s="356" t="s">
        <v>788</v>
      </c>
      <c r="D101" s="806" t="s">
        <v>142</v>
      </c>
      <c r="E101" s="357"/>
      <c r="F101" s="357">
        <f t="shared" si="1"/>
        <v>27000</v>
      </c>
      <c r="G101" s="358">
        <v>9000</v>
      </c>
      <c r="H101" s="358">
        <v>5000</v>
      </c>
      <c r="I101" s="358">
        <v>13000</v>
      </c>
      <c r="J101" s="358"/>
      <c r="K101" s="358"/>
      <c r="L101" s="358"/>
      <c r="M101" s="358"/>
      <c r="N101" s="358"/>
      <c r="O101" s="358"/>
      <c r="P101" s="358"/>
      <c r="Q101" s="358"/>
      <c r="R101" s="805"/>
      <c r="S101" s="363"/>
      <c r="T101" s="124"/>
      <c r="U101" s="124"/>
      <c r="V101" s="124"/>
      <c r="W101" s="124"/>
      <c r="X101" s="124"/>
    </row>
    <row r="102" spans="1:24" s="121" customFormat="1" ht="15" customHeight="1">
      <c r="A102" s="362"/>
      <c r="B102" s="355"/>
      <c r="C102" s="356"/>
      <c r="D102" s="367" t="s">
        <v>182</v>
      </c>
      <c r="E102" s="357"/>
      <c r="F102" s="357">
        <f t="shared" si="1"/>
        <v>27054</v>
      </c>
      <c r="G102" s="358">
        <v>9000</v>
      </c>
      <c r="H102" s="358">
        <v>5000</v>
      </c>
      <c r="I102" s="358">
        <v>13000</v>
      </c>
      <c r="J102" s="358"/>
      <c r="K102" s="358"/>
      <c r="L102" s="358"/>
      <c r="M102" s="358"/>
      <c r="N102" s="358">
        <v>54</v>
      </c>
      <c r="O102" s="358"/>
      <c r="P102" s="358"/>
      <c r="Q102" s="358"/>
      <c r="R102" s="805"/>
      <c r="S102" s="363"/>
      <c r="T102" s="124"/>
      <c r="U102" s="124"/>
      <c r="V102" s="124"/>
      <c r="W102" s="124"/>
      <c r="X102" s="124"/>
    </row>
    <row r="103" spans="1:24" s="121" customFormat="1" ht="15" customHeight="1">
      <c r="A103" s="362" t="s">
        <v>710</v>
      </c>
      <c r="B103" s="355" t="s">
        <v>787</v>
      </c>
      <c r="C103" s="356" t="s">
        <v>789</v>
      </c>
      <c r="D103" s="806" t="s">
        <v>142</v>
      </c>
      <c r="E103" s="357"/>
      <c r="F103" s="357">
        <f t="shared" si="1"/>
        <v>0</v>
      </c>
      <c r="G103" s="358"/>
      <c r="H103" s="358"/>
      <c r="I103" s="358"/>
      <c r="J103" s="358"/>
      <c r="K103" s="358"/>
      <c r="L103" s="358"/>
      <c r="M103" s="358"/>
      <c r="N103" s="358"/>
      <c r="O103" s="358"/>
      <c r="P103" s="358"/>
      <c r="Q103" s="358"/>
      <c r="R103" s="805"/>
      <c r="S103" s="363"/>
      <c r="T103" s="124"/>
      <c r="U103" s="124"/>
      <c r="V103" s="124"/>
      <c r="W103" s="124"/>
      <c r="X103" s="124"/>
    </row>
    <row r="104" spans="1:24" s="121" customFormat="1" ht="15" customHeight="1">
      <c r="A104" s="362"/>
      <c r="B104" s="355"/>
      <c r="C104" s="356"/>
      <c r="D104" s="367" t="s">
        <v>182</v>
      </c>
      <c r="E104" s="357"/>
      <c r="F104" s="357">
        <f t="shared" si="1"/>
        <v>0</v>
      </c>
      <c r="G104" s="358"/>
      <c r="H104" s="358"/>
      <c r="I104" s="358"/>
      <c r="J104" s="358"/>
      <c r="K104" s="358"/>
      <c r="L104" s="358"/>
      <c r="M104" s="358"/>
      <c r="N104" s="358"/>
      <c r="O104" s="358"/>
      <c r="P104" s="358"/>
      <c r="Q104" s="358"/>
      <c r="R104" s="805"/>
      <c r="S104" s="363"/>
      <c r="T104" s="124"/>
      <c r="U104" s="124"/>
      <c r="V104" s="124"/>
      <c r="W104" s="124"/>
      <c r="X104" s="124"/>
    </row>
    <row r="105" spans="1:24" s="121" customFormat="1" ht="15" customHeight="1">
      <c r="A105" s="362" t="s">
        <v>710</v>
      </c>
      <c r="B105" s="355" t="s">
        <v>787</v>
      </c>
      <c r="C105" s="356" t="s">
        <v>790</v>
      </c>
      <c r="D105" s="806" t="s">
        <v>142</v>
      </c>
      <c r="E105" s="357"/>
      <c r="F105" s="357">
        <f t="shared" si="1"/>
        <v>0</v>
      </c>
      <c r="G105" s="358"/>
      <c r="H105" s="358"/>
      <c r="I105" s="358"/>
      <c r="J105" s="358"/>
      <c r="K105" s="358"/>
      <c r="L105" s="358"/>
      <c r="M105" s="358"/>
      <c r="N105" s="358"/>
      <c r="O105" s="358"/>
      <c r="P105" s="358"/>
      <c r="Q105" s="358"/>
      <c r="R105" s="805"/>
      <c r="S105" s="363"/>
      <c r="T105" s="124"/>
      <c r="U105" s="124"/>
      <c r="V105" s="124"/>
      <c r="W105" s="124"/>
      <c r="X105" s="124"/>
    </row>
    <row r="106" spans="1:24" s="121" customFormat="1" ht="15" customHeight="1">
      <c r="A106" s="362"/>
      <c r="B106" s="355"/>
      <c r="C106" s="356"/>
      <c r="D106" s="367" t="s">
        <v>182</v>
      </c>
      <c r="E106" s="357"/>
      <c r="F106" s="357">
        <f t="shared" si="1"/>
        <v>0</v>
      </c>
      <c r="G106" s="358"/>
      <c r="H106" s="358"/>
      <c r="I106" s="358"/>
      <c r="J106" s="358"/>
      <c r="K106" s="358"/>
      <c r="L106" s="358"/>
      <c r="M106" s="358"/>
      <c r="N106" s="358"/>
      <c r="O106" s="358"/>
      <c r="P106" s="358"/>
      <c r="Q106" s="358"/>
      <c r="R106" s="805"/>
      <c r="S106" s="363"/>
      <c r="T106" s="124"/>
      <c r="U106" s="124"/>
      <c r="V106" s="124"/>
      <c r="W106" s="124"/>
      <c r="X106" s="124"/>
    </row>
    <row r="107" spans="1:24" s="121" customFormat="1" ht="15" customHeight="1">
      <c r="A107" s="362" t="s">
        <v>710</v>
      </c>
      <c r="B107" s="355" t="s">
        <v>791</v>
      </c>
      <c r="C107" s="356" t="s">
        <v>792</v>
      </c>
      <c r="D107" s="806" t="s">
        <v>142</v>
      </c>
      <c r="E107" s="357"/>
      <c r="F107" s="357">
        <f t="shared" si="1"/>
        <v>2500</v>
      </c>
      <c r="G107" s="358"/>
      <c r="H107" s="358"/>
      <c r="I107" s="358">
        <v>2500</v>
      </c>
      <c r="J107" s="358"/>
      <c r="K107" s="358"/>
      <c r="L107" s="358"/>
      <c r="M107" s="358"/>
      <c r="N107" s="358"/>
      <c r="O107" s="812"/>
      <c r="P107" s="358"/>
      <c r="Q107" s="358"/>
      <c r="R107" s="805"/>
      <c r="S107" s="363"/>
      <c r="T107" s="124"/>
      <c r="U107" s="124"/>
      <c r="V107" s="124"/>
      <c r="W107" s="124"/>
      <c r="X107" s="124"/>
    </row>
    <row r="108" spans="1:24" s="121" customFormat="1" ht="15" customHeight="1">
      <c r="A108" s="362"/>
      <c r="B108" s="355"/>
      <c r="C108" s="356"/>
      <c r="D108" s="367" t="s">
        <v>182</v>
      </c>
      <c r="E108" s="357"/>
      <c r="F108" s="357">
        <f t="shared" si="1"/>
        <v>2500</v>
      </c>
      <c r="G108" s="358"/>
      <c r="H108" s="358"/>
      <c r="I108" s="358">
        <v>2500</v>
      </c>
      <c r="J108" s="358"/>
      <c r="K108" s="358"/>
      <c r="L108" s="358"/>
      <c r="M108" s="358"/>
      <c r="N108" s="358"/>
      <c r="O108" s="812"/>
      <c r="P108" s="358"/>
      <c r="Q108" s="358"/>
      <c r="R108" s="805"/>
      <c r="S108" s="363"/>
      <c r="T108" s="124"/>
      <c r="U108" s="124"/>
      <c r="V108" s="124"/>
      <c r="W108" s="124"/>
      <c r="X108" s="124"/>
    </row>
    <row r="109" spans="1:29" s="121" customFormat="1" ht="15" customHeight="1">
      <c r="A109" s="362" t="s">
        <v>710</v>
      </c>
      <c r="B109" s="355" t="s">
        <v>793</v>
      </c>
      <c r="C109" s="356" t="s">
        <v>794</v>
      </c>
      <c r="D109" s="806" t="s">
        <v>142</v>
      </c>
      <c r="E109" s="357"/>
      <c r="F109" s="357">
        <f t="shared" si="1"/>
        <v>0</v>
      </c>
      <c r="G109" s="358"/>
      <c r="H109" s="358"/>
      <c r="I109" s="358"/>
      <c r="J109" s="358"/>
      <c r="K109" s="358"/>
      <c r="L109" s="358"/>
      <c r="M109" s="358"/>
      <c r="N109" s="358"/>
      <c r="O109" s="812"/>
      <c r="P109" s="358"/>
      <c r="Q109" s="358"/>
      <c r="R109" s="805"/>
      <c r="S109" s="363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</row>
    <row r="110" spans="1:29" s="121" customFormat="1" ht="15" customHeight="1">
      <c r="A110" s="362"/>
      <c r="B110" s="355"/>
      <c r="C110" s="356"/>
      <c r="D110" s="367" t="s">
        <v>182</v>
      </c>
      <c r="E110" s="357"/>
      <c r="F110" s="357">
        <f t="shared" si="1"/>
        <v>0</v>
      </c>
      <c r="G110" s="358"/>
      <c r="H110" s="358"/>
      <c r="I110" s="358"/>
      <c r="J110" s="358"/>
      <c r="K110" s="358"/>
      <c r="L110" s="358"/>
      <c r="M110" s="358"/>
      <c r="N110" s="358"/>
      <c r="O110" s="812"/>
      <c r="P110" s="358"/>
      <c r="Q110" s="358"/>
      <c r="R110" s="805"/>
      <c r="S110" s="363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</row>
    <row r="111" spans="1:24" s="121" customFormat="1" ht="15" customHeight="1">
      <c r="A111" s="362" t="s">
        <v>710</v>
      </c>
      <c r="B111" s="355" t="s">
        <v>795</v>
      </c>
      <c r="C111" s="356" t="s">
        <v>796</v>
      </c>
      <c r="D111" s="806" t="s">
        <v>142</v>
      </c>
      <c r="E111" s="357"/>
      <c r="F111" s="357">
        <f t="shared" si="1"/>
        <v>1500</v>
      </c>
      <c r="G111" s="358"/>
      <c r="H111" s="358"/>
      <c r="I111" s="358"/>
      <c r="J111" s="358"/>
      <c r="K111" s="358">
        <v>1500</v>
      </c>
      <c r="L111" s="358"/>
      <c r="M111" s="358"/>
      <c r="N111" s="358"/>
      <c r="O111" s="358"/>
      <c r="P111" s="358"/>
      <c r="Q111" s="358"/>
      <c r="R111" s="805"/>
      <c r="S111" s="363"/>
      <c r="T111" s="124"/>
      <c r="U111" s="124"/>
      <c r="V111" s="124"/>
      <c r="W111" s="124"/>
      <c r="X111" s="124"/>
    </row>
    <row r="112" spans="1:24" s="121" customFormat="1" ht="15" customHeight="1">
      <c r="A112" s="362"/>
      <c r="B112" s="355"/>
      <c r="C112" s="356"/>
      <c r="D112" s="367" t="s">
        <v>182</v>
      </c>
      <c r="E112" s="357"/>
      <c r="F112" s="357">
        <f t="shared" si="1"/>
        <v>1573</v>
      </c>
      <c r="G112" s="358"/>
      <c r="H112" s="358"/>
      <c r="I112" s="358"/>
      <c r="J112" s="358"/>
      <c r="K112" s="358">
        <v>1573</v>
      </c>
      <c r="L112" s="358"/>
      <c r="M112" s="358"/>
      <c r="N112" s="358"/>
      <c r="O112" s="358"/>
      <c r="P112" s="358"/>
      <c r="Q112" s="358"/>
      <c r="R112" s="805"/>
      <c r="S112" s="363"/>
      <c r="T112" s="124"/>
      <c r="U112" s="124"/>
      <c r="V112" s="124"/>
      <c r="W112" s="124"/>
      <c r="X112" s="124"/>
    </row>
    <row r="113" spans="1:24" s="121" customFormat="1" ht="15" customHeight="1">
      <c r="A113" s="362" t="s">
        <v>710</v>
      </c>
      <c r="B113" s="355" t="s">
        <v>795</v>
      </c>
      <c r="C113" s="356" t="s">
        <v>796</v>
      </c>
      <c r="D113" s="806" t="s">
        <v>142</v>
      </c>
      <c r="E113" s="357"/>
      <c r="F113" s="357">
        <f t="shared" si="1"/>
        <v>0</v>
      </c>
      <c r="G113" s="358"/>
      <c r="H113" s="358"/>
      <c r="I113" s="358"/>
      <c r="J113" s="358"/>
      <c r="K113" s="358"/>
      <c r="L113" s="358"/>
      <c r="M113" s="358"/>
      <c r="N113" s="358"/>
      <c r="O113" s="358"/>
      <c r="P113" s="358"/>
      <c r="Q113" s="358"/>
      <c r="R113" s="805"/>
      <c r="S113" s="363"/>
      <c r="T113" s="124"/>
      <c r="U113" s="124"/>
      <c r="V113" s="124"/>
      <c r="W113" s="124"/>
      <c r="X113" s="124"/>
    </row>
    <row r="114" spans="1:24" s="121" customFormat="1" ht="15" customHeight="1">
      <c r="A114" s="362"/>
      <c r="B114" s="355"/>
      <c r="C114" s="356"/>
      <c r="D114" s="367" t="s">
        <v>182</v>
      </c>
      <c r="E114" s="357"/>
      <c r="F114" s="357">
        <f t="shared" si="1"/>
        <v>0</v>
      </c>
      <c r="G114" s="358"/>
      <c r="H114" s="358"/>
      <c r="I114" s="358"/>
      <c r="J114" s="358"/>
      <c r="K114" s="358"/>
      <c r="L114" s="358"/>
      <c r="M114" s="358"/>
      <c r="N114" s="358"/>
      <c r="O114" s="358"/>
      <c r="P114" s="358"/>
      <c r="Q114" s="358"/>
      <c r="R114" s="805"/>
      <c r="S114" s="363"/>
      <c r="T114" s="124"/>
      <c r="U114" s="124"/>
      <c r="V114" s="124"/>
      <c r="W114" s="124"/>
      <c r="X114" s="124"/>
    </row>
    <row r="115" spans="1:24" s="121" customFormat="1" ht="15" customHeight="1">
      <c r="A115" s="362" t="s">
        <v>710</v>
      </c>
      <c r="B115" s="355" t="s">
        <v>797</v>
      </c>
      <c r="C115" s="356" t="s">
        <v>798</v>
      </c>
      <c r="D115" s="806" t="s">
        <v>142</v>
      </c>
      <c r="E115" s="357"/>
      <c r="F115" s="357">
        <f t="shared" si="1"/>
        <v>0</v>
      </c>
      <c r="G115" s="358"/>
      <c r="H115" s="358"/>
      <c r="I115" s="358"/>
      <c r="J115" s="358"/>
      <c r="K115" s="358"/>
      <c r="L115" s="358"/>
      <c r="M115" s="358"/>
      <c r="N115" s="358"/>
      <c r="O115" s="358"/>
      <c r="P115" s="358"/>
      <c r="Q115" s="358"/>
      <c r="R115" s="805"/>
      <c r="S115" s="363"/>
      <c r="T115" s="124"/>
      <c r="U115" s="124"/>
      <c r="V115" s="124"/>
      <c r="W115" s="124"/>
      <c r="X115" s="124"/>
    </row>
    <row r="116" spans="1:24" s="121" customFormat="1" ht="15" customHeight="1">
      <c r="A116" s="362"/>
      <c r="B116" s="355"/>
      <c r="C116" s="356"/>
      <c r="D116" s="367" t="s">
        <v>182</v>
      </c>
      <c r="E116" s="357"/>
      <c r="F116" s="357">
        <f t="shared" si="1"/>
        <v>0</v>
      </c>
      <c r="G116" s="358"/>
      <c r="H116" s="358"/>
      <c r="I116" s="358"/>
      <c r="J116" s="358"/>
      <c r="K116" s="358"/>
      <c r="L116" s="358"/>
      <c r="M116" s="358"/>
      <c r="N116" s="358"/>
      <c r="O116" s="358"/>
      <c r="P116" s="358"/>
      <c r="Q116" s="358"/>
      <c r="R116" s="805"/>
      <c r="S116" s="363"/>
      <c r="T116" s="124"/>
      <c r="U116" s="124"/>
      <c r="V116" s="124"/>
      <c r="W116" s="124"/>
      <c r="X116" s="124"/>
    </row>
    <row r="117" spans="1:24" s="121" customFormat="1" ht="15" customHeight="1">
      <c r="A117" s="362" t="s">
        <v>707</v>
      </c>
      <c r="B117" s="355" t="s">
        <v>799</v>
      </c>
      <c r="C117" s="356" t="s">
        <v>800</v>
      </c>
      <c r="D117" s="806" t="s">
        <v>142</v>
      </c>
      <c r="E117" s="357"/>
      <c r="F117" s="357">
        <f t="shared" si="1"/>
        <v>0</v>
      </c>
      <c r="G117" s="807"/>
      <c r="H117" s="807"/>
      <c r="I117" s="807"/>
      <c r="J117" s="807"/>
      <c r="K117" s="807"/>
      <c r="L117" s="807"/>
      <c r="M117" s="807"/>
      <c r="N117" s="807"/>
      <c r="O117" s="807"/>
      <c r="P117" s="807"/>
      <c r="Q117" s="807"/>
      <c r="R117" s="805"/>
      <c r="S117" s="363"/>
      <c r="T117" s="124"/>
      <c r="U117" s="124"/>
      <c r="V117" s="124"/>
      <c r="W117" s="124"/>
      <c r="X117" s="124"/>
    </row>
    <row r="118" spans="1:24" s="121" customFormat="1" ht="15" customHeight="1">
      <c r="A118" s="362"/>
      <c r="B118" s="355"/>
      <c r="C118" s="356"/>
      <c r="D118" s="367" t="s">
        <v>182</v>
      </c>
      <c r="E118" s="357"/>
      <c r="F118" s="357">
        <f t="shared" si="1"/>
        <v>0</v>
      </c>
      <c r="G118" s="807"/>
      <c r="H118" s="807"/>
      <c r="I118" s="807"/>
      <c r="J118" s="807"/>
      <c r="K118" s="807"/>
      <c r="L118" s="807"/>
      <c r="M118" s="807"/>
      <c r="N118" s="807"/>
      <c r="O118" s="807"/>
      <c r="P118" s="807"/>
      <c r="Q118" s="807"/>
      <c r="R118" s="805"/>
      <c r="S118" s="363"/>
      <c r="T118" s="124"/>
      <c r="U118" s="124"/>
      <c r="V118" s="124"/>
      <c r="W118" s="124"/>
      <c r="X118" s="124"/>
    </row>
    <row r="119" spans="1:24" s="121" customFormat="1" ht="15" customHeight="1">
      <c r="A119" s="362" t="s">
        <v>707</v>
      </c>
      <c r="B119" s="355" t="s">
        <v>801</v>
      </c>
      <c r="C119" s="356" t="s">
        <v>802</v>
      </c>
      <c r="D119" s="806" t="s">
        <v>142</v>
      </c>
      <c r="E119" s="357"/>
      <c r="F119" s="357">
        <f t="shared" si="1"/>
        <v>0</v>
      </c>
      <c r="G119" s="358"/>
      <c r="H119" s="358"/>
      <c r="I119" s="358"/>
      <c r="J119" s="358"/>
      <c r="K119" s="358"/>
      <c r="L119" s="358"/>
      <c r="M119" s="358"/>
      <c r="N119" s="358"/>
      <c r="O119" s="358"/>
      <c r="P119" s="358"/>
      <c r="Q119" s="358"/>
      <c r="R119" s="805"/>
      <c r="S119" s="363"/>
      <c r="T119" s="124"/>
      <c r="U119" s="124"/>
      <c r="V119" s="124"/>
      <c r="W119" s="124"/>
      <c r="X119" s="124"/>
    </row>
    <row r="120" spans="1:24" s="121" customFormat="1" ht="15" customHeight="1">
      <c r="A120" s="362"/>
      <c r="B120" s="355"/>
      <c r="C120" s="356"/>
      <c r="D120" s="367" t="s">
        <v>182</v>
      </c>
      <c r="E120" s="357">
        <v>12</v>
      </c>
      <c r="F120" s="357">
        <f t="shared" si="1"/>
        <v>0</v>
      </c>
      <c r="G120" s="358"/>
      <c r="H120" s="358"/>
      <c r="I120" s="358"/>
      <c r="J120" s="358"/>
      <c r="K120" s="358"/>
      <c r="L120" s="358"/>
      <c r="M120" s="358"/>
      <c r="N120" s="358"/>
      <c r="O120" s="358"/>
      <c r="P120" s="358"/>
      <c r="Q120" s="358"/>
      <c r="R120" s="805"/>
      <c r="S120" s="363"/>
      <c r="T120" s="124"/>
      <c r="U120" s="124"/>
      <c r="V120" s="124"/>
      <c r="W120" s="124"/>
      <c r="X120" s="124"/>
    </row>
    <row r="121" spans="1:24" s="121" customFormat="1" ht="15" customHeight="1">
      <c r="A121" s="362" t="s">
        <v>707</v>
      </c>
      <c r="B121" s="355" t="s">
        <v>801</v>
      </c>
      <c r="C121" s="356" t="s">
        <v>802</v>
      </c>
      <c r="D121" s="806" t="s">
        <v>142</v>
      </c>
      <c r="E121" s="357"/>
      <c r="F121" s="357">
        <f t="shared" si="1"/>
        <v>0</v>
      </c>
      <c r="G121" s="807"/>
      <c r="H121" s="807"/>
      <c r="I121" s="807"/>
      <c r="J121" s="807"/>
      <c r="K121" s="807"/>
      <c r="L121" s="807"/>
      <c r="M121" s="807"/>
      <c r="N121" s="807"/>
      <c r="O121" s="807"/>
      <c r="P121" s="807"/>
      <c r="Q121" s="807"/>
      <c r="R121" s="805"/>
      <c r="S121" s="363"/>
      <c r="T121" s="124"/>
      <c r="U121" s="124"/>
      <c r="V121" s="124"/>
      <c r="W121" s="124"/>
      <c r="X121" s="124"/>
    </row>
    <row r="122" spans="1:24" s="121" customFormat="1" ht="15" customHeight="1">
      <c r="A122" s="362"/>
      <c r="B122" s="355"/>
      <c r="C122" s="356"/>
      <c r="D122" s="367" t="s">
        <v>182</v>
      </c>
      <c r="E122" s="357"/>
      <c r="F122" s="357">
        <f t="shared" si="1"/>
        <v>0</v>
      </c>
      <c r="G122" s="807"/>
      <c r="H122" s="807"/>
      <c r="I122" s="807"/>
      <c r="J122" s="807"/>
      <c r="K122" s="807"/>
      <c r="L122" s="807"/>
      <c r="M122" s="807"/>
      <c r="N122" s="807"/>
      <c r="O122" s="807"/>
      <c r="P122" s="807"/>
      <c r="Q122" s="807"/>
      <c r="R122" s="805"/>
      <c r="S122" s="363"/>
      <c r="T122" s="124"/>
      <c r="U122" s="124"/>
      <c r="V122" s="124"/>
      <c r="W122" s="124"/>
      <c r="X122" s="124"/>
    </row>
    <row r="123" spans="1:19" s="124" customFormat="1" ht="15" customHeight="1">
      <c r="A123" s="362" t="s">
        <v>707</v>
      </c>
      <c r="B123" s="355" t="s">
        <v>801</v>
      </c>
      <c r="C123" s="356" t="s">
        <v>803</v>
      </c>
      <c r="D123" s="806" t="s">
        <v>142</v>
      </c>
      <c r="E123" s="357"/>
      <c r="F123" s="357">
        <f t="shared" si="1"/>
        <v>0</v>
      </c>
      <c r="G123" s="358"/>
      <c r="H123" s="358"/>
      <c r="I123" s="358"/>
      <c r="J123" s="358"/>
      <c r="K123" s="358"/>
      <c r="L123" s="358"/>
      <c r="M123" s="358"/>
      <c r="N123" s="358"/>
      <c r="O123" s="812"/>
      <c r="P123" s="358"/>
      <c r="Q123" s="358"/>
      <c r="R123" s="805"/>
      <c r="S123" s="363"/>
    </row>
    <row r="124" spans="1:19" s="124" customFormat="1" ht="15" customHeight="1">
      <c r="A124" s="362"/>
      <c r="B124" s="355"/>
      <c r="C124" s="356"/>
      <c r="D124" s="367" t="s">
        <v>182</v>
      </c>
      <c r="E124" s="357"/>
      <c r="F124" s="357">
        <f t="shared" si="1"/>
        <v>0</v>
      </c>
      <c r="G124" s="358"/>
      <c r="H124" s="358"/>
      <c r="I124" s="358"/>
      <c r="J124" s="358"/>
      <c r="K124" s="358"/>
      <c r="L124" s="358"/>
      <c r="M124" s="358"/>
      <c r="N124" s="358"/>
      <c r="O124" s="812"/>
      <c r="P124" s="358"/>
      <c r="Q124" s="358"/>
      <c r="R124" s="805"/>
      <c r="S124" s="363"/>
    </row>
    <row r="125" spans="1:24" s="121" customFormat="1" ht="15" customHeight="1">
      <c r="A125" s="362" t="s">
        <v>707</v>
      </c>
      <c r="B125" s="355" t="s">
        <v>804</v>
      </c>
      <c r="C125" s="356" t="s">
        <v>805</v>
      </c>
      <c r="D125" s="806" t="s">
        <v>142</v>
      </c>
      <c r="E125" s="357">
        <v>0</v>
      </c>
      <c r="F125" s="357">
        <f t="shared" si="1"/>
        <v>0</v>
      </c>
      <c r="G125" s="358"/>
      <c r="H125" s="358"/>
      <c r="I125" s="358"/>
      <c r="J125" s="358"/>
      <c r="K125" s="358"/>
      <c r="L125" s="358"/>
      <c r="M125" s="358"/>
      <c r="N125" s="358"/>
      <c r="O125" s="812"/>
      <c r="P125" s="358"/>
      <c r="Q125" s="358"/>
      <c r="R125" s="805"/>
      <c r="S125" s="363"/>
      <c r="T125" s="124"/>
      <c r="U125" s="124"/>
      <c r="V125" s="124"/>
      <c r="W125" s="124"/>
      <c r="X125" s="124"/>
    </row>
    <row r="126" spans="1:24" s="121" customFormat="1" ht="15" customHeight="1">
      <c r="A126" s="362"/>
      <c r="B126" s="355"/>
      <c r="C126" s="356"/>
      <c r="D126" s="367" t="s">
        <v>182</v>
      </c>
      <c r="E126" s="357"/>
      <c r="F126" s="357">
        <f t="shared" si="1"/>
        <v>0</v>
      </c>
      <c r="G126" s="358"/>
      <c r="H126" s="358"/>
      <c r="I126" s="358"/>
      <c r="J126" s="358"/>
      <c r="K126" s="358"/>
      <c r="L126" s="358"/>
      <c r="M126" s="358"/>
      <c r="N126" s="358"/>
      <c r="O126" s="812"/>
      <c r="P126" s="358"/>
      <c r="Q126" s="358"/>
      <c r="R126" s="805"/>
      <c r="S126" s="363"/>
      <c r="T126" s="124"/>
      <c r="U126" s="124"/>
      <c r="V126" s="124"/>
      <c r="W126" s="124"/>
      <c r="X126" s="124"/>
    </row>
    <row r="127" spans="1:24" s="121" customFormat="1" ht="15" customHeight="1">
      <c r="A127" s="362" t="s">
        <v>707</v>
      </c>
      <c r="B127" s="355" t="s">
        <v>806</v>
      </c>
      <c r="C127" s="356" t="s">
        <v>807</v>
      </c>
      <c r="D127" s="806" t="s">
        <v>142</v>
      </c>
      <c r="E127" s="357">
        <v>29000</v>
      </c>
      <c r="F127" s="357">
        <f t="shared" si="1"/>
        <v>55992</v>
      </c>
      <c r="G127" s="807"/>
      <c r="H127" s="807"/>
      <c r="I127" s="807">
        <v>55992</v>
      </c>
      <c r="J127" s="807"/>
      <c r="K127" s="807"/>
      <c r="L127" s="807"/>
      <c r="M127" s="807"/>
      <c r="N127" s="807"/>
      <c r="O127" s="807"/>
      <c r="P127" s="807"/>
      <c r="Q127" s="807"/>
      <c r="R127" s="805"/>
      <c r="S127" s="363"/>
      <c r="T127" s="124"/>
      <c r="U127" s="124"/>
      <c r="V127" s="124"/>
      <c r="W127" s="124"/>
      <c r="X127" s="124"/>
    </row>
    <row r="128" spans="1:24" s="121" customFormat="1" ht="15" customHeight="1">
      <c r="A128" s="362"/>
      <c r="B128" s="355"/>
      <c r="C128" s="356"/>
      <c r="D128" s="367" t="s">
        <v>182</v>
      </c>
      <c r="E128" s="357">
        <v>29000</v>
      </c>
      <c r="F128" s="357">
        <f t="shared" si="1"/>
        <v>55992</v>
      </c>
      <c r="G128" s="807"/>
      <c r="H128" s="807"/>
      <c r="I128" s="807">
        <v>55992</v>
      </c>
      <c r="J128" s="807"/>
      <c r="K128" s="807"/>
      <c r="L128" s="807"/>
      <c r="M128" s="807"/>
      <c r="N128" s="807"/>
      <c r="O128" s="807"/>
      <c r="P128" s="807"/>
      <c r="Q128" s="807"/>
      <c r="R128" s="805"/>
      <c r="S128" s="363"/>
      <c r="T128" s="124"/>
      <c r="U128" s="124"/>
      <c r="V128" s="124"/>
      <c r="W128" s="124"/>
      <c r="X128" s="124"/>
    </row>
    <row r="129" spans="1:24" s="121" customFormat="1" ht="15" customHeight="1">
      <c r="A129" s="362" t="s">
        <v>707</v>
      </c>
      <c r="B129" s="355" t="s">
        <v>808</v>
      </c>
      <c r="C129" s="356" t="s">
        <v>809</v>
      </c>
      <c r="D129" s="806" t="s">
        <v>142</v>
      </c>
      <c r="E129" s="357"/>
      <c r="F129" s="357">
        <f t="shared" si="1"/>
        <v>0</v>
      </c>
      <c r="G129" s="358"/>
      <c r="H129" s="358"/>
      <c r="I129" s="358"/>
      <c r="J129" s="358"/>
      <c r="K129" s="358"/>
      <c r="L129" s="358"/>
      <c r="M129" s="358"/>
      <c r="N129" s="358"/>
      <c r="O129" s="358"/>
      <c r="P129" s="358"/>
      <c r="Q129" s="358"/>
      <c r="R129" s="805"/>
      <c r="S129" s="363"/>
      <c r="T129" s="124"/>
      <c r="U129" s="124"/>
      <c r="V129" s="124"/>
      <c r="W129" s="124"/>
      <c r="X129" s="124"/>
    </row>
    <row r="130" spans="1:24" s="121" customFormat="1" ht="15" customHeight="1">
      <c r="A130" s="362"/>
      <c r="B130" s="355"/>
      <c r="C130" s="356"/>
      <c r="D130" s="367" t="s">
        <v>182</v>
      </c>
      <c r="E130" s="357"/>
      <c r="F130" s="357">
        <f t="shared" si="1"/>
        <v>0</v>
      </c>
      <c r="G130" s="358"/>
      <c r="H130" s="358"/>
      <c r="I130" s="358"/>
      <c r="J130" s="358"/>
      <c r="K130" s="358"/>
      <c r="L130" s="358"/>
      <c r="M130" s="358"/>
      <c r="N130" s="358"/>
      <c r="O130" s="358"/>
      <c r="P130" s="358"/>
      <c r="Q130" s="358"/>
      <c r="R130" s="805"/>
      <c r="S130" s="363"/>
      <c r="T130" s="124"/>
      <c r="U130" s="124"/>
      <c r="V130" s="124"/>
      <c r="W130" s="124"/>
      <c r="X130" s="124"/>
    </row>
    <row r="131" spans="1:24" s="121" customFormat="1" ht="15" customHeight="1">
      <c r="A131" s="362" t="s">
        <v>710</v>
      </c>
      <c r="B131" s="355" t="s">
        <v>808</v>
      </c>
      <c r="C131" s="356" t="s">
        <v>809</v>
      </c>
      <c r="D131" s="806" t="s">
        <v>142</v>
      </c>
      <c r="E131" s="357">
        <v>0</v>
      </c>
      <c r="F131" s="357">
        <f t="shared" si="1"/>
        <v>0</v>
      </c>
      <c r="G131" s="358"/>
      <c r="H131" s="358"/>
      <c r="I131" s="358"/>
      <c r="J131" s="358"/>
      <c r="K131" s="358"/>
      <c r="L131" s="358"/>
      <c r="M131" s="358"/>
      <c r="N131" s="358"/>
      <c r="O131" s="358"/>
      <c r="P131" s="358"/>
      <c r="Q131" s="358"/>
      <c r="R131" s="805"/>
      <c r="S131" s="363"/>
      <c r="T131" s="124"/>
      <c r="U131" s="124"/>
      <c r="V131" s="124"/>
      <c r="W131" s="124"/>
      <c r="X131" s="124"/>
    </row>
    <row r="132" spans="1:24" s="121" customFormat="1" ht="15" customHeight="1">
      <c r="A132" s="362"/>
      <c r="B132" s="355"/>
      <c r="C132" s="356"/>
      <c r="D132" s="367" t="s">
        <v>182</v>
      </c>
      <c r="E132" s="357"/>
      <c r="F132" s="357">
        <f t="shared" si="1"/>
        <v>0</v>
      </c>
      <c r="G132" s="358"/>
      <c r="H132" s="358"/>
      <c r="I132" s="358"/>
      <c r="J132" s="358"/>
      <c r="K132" s="358"/>
      <c r="L132" s="358"/>
      <c r="M132" s="358"/>
      <c r="N132" s="358"/>
      <c r="O132" s="358"/>
      <c r="P132" s="358"/>
      <c r="Q132" s="358"/>
      <c r="R132" s="805"/>
      <c r="S132" s="363"/>
      <c r="T132" s="124"/>
      <c r="U132" s="124"/>
      <c r="V132" s="124"/>
      <c r="W132" s="124"/>
      <c r="X132" s="124"/>
    </row>
    <row r="133" spans="1:24" s="121" customFormat="1" ht="15" customHeight="1">
      <c r="A133" s="362" t="s">
        <v>710</v>
      </c>
      <c r="B133" s="355" t="s">
        <v>808</v>
      </c>
      <c r="C133" s="356" t="s">
        <v>809</v>
      </c>
      <c r="D133" s="806" t="s">
        <v>142</v>
      </c>
      <c r="E133" s="357"/>
      <c r="F133" s="357">
        <f t="shared" si="1"/>
        <v>0</v>
      </c>
      <c r="G133" s="358"/>
      <c r="H133" s="358"/>
      <c r="I133" s="358"/>
      <c r="J133" s="358"/>
      <c r="K133" s="358"/>
      <c r="L133" s="358"/>
      <c r="M133" s="358"/>
      <c r="N133" s="358"/>
      <c r="O133" s="358"/>
      <c r="P133" s="358"/>
      <c r="Q133" s="358"/>
      <c r="R133" s="805"/>
      <c r="S133" s="363"/>
      <c r="T133" s="124"/>
      <c r="U133" s="124"/>
      <c r="V133" s="124"/>
      <c r="W133" s="124"/>
      <c r="X133" s="124"/>
    </row>
    <row r="134" spans="1:24" s="121" customFormat="1" ht="15" customHeight="1">
      <c r="A134" s="362"/>
      <c r="B134" s="355"/>
      <c r="C134" s="356"/>
      <c r="D134" s="367" t="s">
        <v>182</v>
      </c>
      <c r="E134" s="357"/>
      <c r="F134" s="357">
        <f t="shared" si="1"/>
        <v>0</v>
      </c>
      <c r="G134" s="358"/>
      <c r="H134" s="358"/>
      <c r="I134" s="358"/>
      <c r="J134" s="358"/>
      <c r="K134" s="358"/>
      <c r="L134" s="358"/>
      <c r="M134" s="358"/>
      <c r="N134" s="358"/>
      <c r="O134" s="358"/>
      <c r="P134" s="358"/>
      <c r="Q134" s="358"/>
      <c r="R134" s="805"/>
      <c r="S134" s="363"/>
      <c r="T134" s="124"/>
      <c r="U134" s="124"/>
      <c r="V134" s="124"/>
      <c r="W134" s="124"/>
      <c r="X134" s="124"/>
    </row>
    <row r="135" spans="1:24" s="121" customFormat="1" ht="15" customHeight="1">
      <c r="A135" s="362" t="s">
        <v>707</v>
      </c>
      <c r="B135" s="355" t="s">
        <v>810</v>
      </c>
      <c r="C135" s="356" t="s">
        <v>811</v>
      </c>
      <c r="D135" s="806" t="s">
        <v>142</v>
      </c>
      <c r="E135" s="357"/>
      <c r="F135" s="357">
        <f t="shared" si="1"/>
        <v>39974</v>
      </c>
      <c r="G135" s="358"/>
      <c r="H135" s="358"/>
      <c r="I135" s="358"/>
      <c r="J135" s="358"/>
      <c r="K135" s="358">
        <v>39974</v>
      </c>
      <c r="L135" s="358"/>
      <c r="M135" s="358"/>
      <c r="N135" s="358"/>
      <c r="O135" s="358"/>
      <c r="P135" s="358"/>
      <c r="Q135" s="358"/>
      <c r="R135" s="805"/>
      <c r="S135" s="363"/>
      <c r="T135" s="124"/>
      <c r="U135" s="124"/>
      <c r="V135" s="124"/>
      <c r="W135" s="124"/>
      <c r="X135" s="124"/>
    </row>
    <row r="136" spans="1:24" s="121" customFormat="1" ht="15" customHeight="1">
      <c r="A136" s="362"/>
      <c r="B136" s="355"/>
      <c r="C136" s="356"/>
      <c r="D136" s="367" t="s">
        <v>182</v>
      </c>
      <c r="E136" s="357"/>
      <c r="F136" s="357">
        <f t="shared" si="1"/>
        <v>38973</v>
      </c>
      <c r="G136" s="358"/>
      <c r="H136" s="358"/>
      <c r="I136" s="358"/>
      <c r="J136" s="358"/>
      <c r="K136" s="358">
        <v>38973</v>
      </c>
      <c r="L136" s="358"/>
      <c r="M136" s="358"/>
      <c r="N136" s="358"/>
      <c r="O136" s="358"/>
      <c r="P136" s="358"/>
      <c r="Q136" s="358"/>
      <c r="R136" s="805"/>
      <c r="S136" s="363"/>
      <c r="T136" s="124"/>
      <c r="U136" s="124"/>
      <c r="V136" s="124"/>
      <c r="W136" s="124"/>
      <c r="X136" s="124"/>
    </row>
    <row r="137" spans="1:24" s="121" customFormat="1" ht="15" customHeight="1">
      <c r="A137" s="362" t="s">
        <v>710</v>
      </c>
      <c r="B137" s="355" t="s">
        <v>810</v>
      </c>
      <c r="C137" s="356" t="s">
        <v>811</v>
      </c>
      <c r="D137" s="806" t="s">
        <v>142</v>
      </c>
      <c r="E137" s="357"/>
      <c r="F137" s="357">
        <f t="shared" si="1"/>
        <v>0</v>
      </c>
      <c r="G137" s="358"/>
      <c r="H137" s="358"/>
      <c r="I137" s="358"/>
      <c r="J137" s="358"/>
      <c r="K137" s="358"/>
      <c r="L137" s="358"/>
      <c r="M137" s="358"/>
      <c r="N137" s="358"/>
      <c r="O137" s="358"/>
      <c r="P137" s="358"/>
      <c r="Q137" s="358"/>
      <c r="R137" s="805"/>
      <c r="S137" s="363"/>
      <c r="T137" s="124"/>
      <c r="U137" s="124"/>
      <c r="V137" s="124"/>
      <c r="W137" s="124"/>
      <c r="X137" s="124"/>
    </row>
    <row r="138" spans="1:24" s="121" customFormat="1" ht="15" customHeight="1">
      <c r="A138" s="362"/>
      <c r="B138" s="355"/>
      <c r="C138" s="356"/>
      <c r="D138" s="367" t="s">
        <v>182</v>
      </c>
      <c r="E138" s="357"/>
      <c r="F138" s="357">
        <f t="shared" si="1"/>
        <v>0</v>
      </c>
      <c r="G138" s="358"/>
      <c r="H138" s="358"/>
      <c r="I138" s="358"/>
      <c r="J138" s="358"/>
      <c r="K138" s="358"/>
      <c r="L138" s="358"/>
      <c r="M138" s="358"/>
      <c r="N138" s="358"/>
      <c r="O138" s="358"/>
      <c r="P138" s="358"/>
      <c r="Q138" s="358"/>
      <c r="R138" s="805"/>
      <c r="S138" s="363"/>
      <c r="T138" s="124"/>
      <c r="U138" s="124"/>
      <c r="V138" s="124"/>
      <c r="W138" s="124"/>
      <c r="X138" s="124"/>
    </row>
    <row r="139" spans="1:24" s="121" customFormat="1" ht="15" customHeight="1">
      <c r="A139" s="362" t="s">
        <v>710</v>
      </c>
      <c r="B139" s="355" t="s">
        <v>810</v>
      </c>
      <c r="C139" s="356" t="s">
        <v>811</v>
      </c>
      <c r="D139" s="806" t="s">
        <v>142</v>
      </c>
      <c r="E139" s="357"/>
      <c r="F139" s="357">
        <f t="shared" si="1"/>
        <v>0</v>
      </c>
      <c r="G139" s="358"/>
      <c r="H139" s="358"/>
      <c r="I139" s="358"/>
      <c r="J139" s="358"/>
      <c r="K139" s="358"/>
      <c r="L139" s="358"/>
      <c r="M139" s="358"/>
      <c r="N139" s="358"/>
      <c r="O139" s="358"/>
      <c r="P139" s="358"/>
      <c r="Q139" s="358"/>
      <c r="R139" s="805"/>
      <c r="S139" s="363"/>
      <c r="T139" s="124"/>
      <c r="U139" s="124"/>
      <c r="V139" s="124"/>
      <c r="W139" s="124"/>
      <c r="X139" s="124"/>
    </row>
    <row r="140" spans="1:24" s="121" customFormat="1" ht="15" customHeight="1">
      <c r="A140" s="362"/>
      <c r="B140" s="355"/>
      <c r="C140" s="356"/>
      <c r="D140" s="367" t="s">
        <v>182</v>
      </c>
      <c r="E140" s="357"/>
      <c r="F140" s="357">
        <f aca="true" t="shared" si="2" ref="F140:F158">SUM(G140:R140)</f>
        <v>0</v>
      </c>
      <c r="G140" s="358"/>
      <c r="H140" s="358"/>
      <c r="I140" s="358"/>
      <c r="J140" s="358"/>
      <c r="K140" s="358"/>
      <c r="L140" s="358"/>
      <c r="M140" s="358"/>
      <c r="N140" s="358"/>
      <c r="O140" s="358"/>
      <c r="P140" s="358"/>
      <c r="Q140" s="358"/>
      <c r="R140" s="805"/>
      <c r="S140" s="363"/>
      <c r="T140" s="124"/>
      <c r="U140" s="124"/>
      <c r="V140" s="124"/>
      <c r="W140" s="124"/>
      <c r="X140" s="124"/>
    </row>
    <row r="141" spans="1:24" s="121" customFormat="1" ht="15" customHeight="1">
      <c r="A141" s="362" t="s">
        <v>707</v>
      </c>
      <c r="B141" s="355" t="s">
        <v>810</v>
      </c>
      <c r="C141" s="356" t="s">
        <v>811</v>
      </c>
      <c r="D141" s="806" t="s">
        <v>142</v>
      </c>
      <c r="E141" s="357"/>
      <c r="F141" s="357">
        <f t="shared" si="2"/>
        <v>0</v>
      </c>
      <c r="G141" s="358"/>
      <c r="H141" s="358"/>
      <c r="I141" s="358"/>
      <c r="J141" s="358"/>
      <c r="K141" s="358"/>
      <c r="L141" s="358"/>
      <c r="M141" s="358"/>
      <c r="N141" s="358"/>
      <c r="O141" s="358"/>
      <c r="P141" s="358"/>
      <c r="Q141" s="358"/>
      <c r="R141" s="805"/>
      <c r="S141" s="363"/>
      <c r="T141" s="124"/>
      <c r="U141" s="124"/>
      <c r="V141" s="124"/>
      <c r="W141" s="124"/>
      <c r="X141" s="124"/>
    </row>
    <row r="142" spans="1:24" s="121" customFormat="1" ht="15" customHeight="1">
      <c r="A142" s="362"/>
      <c r="B142" s="355"/>
      <c r="C142" s="356"/>
      <c r="D142" s="367" t="s">
        <v>182</v>
      </c>
      <c r="E142" s="357"/>
      <c r="F142" s="357">
        <f t="shared" si="2"/>
        <v>0</v>
      </c>
      <c r="G142" s="358"/>
      <c r="H142" s="358"/>
      <c r="I142" s="358"/>
      <c r="J142" s="358"/>
      <c r="K142" s="358"/>
      <c r="L142" s="358"/>
      <c r="M142" s="358"/>
      <c r="N142" s="358"/>
      <c r="O142" s="358"/>
      <c r="P142" s="358"/>
      <c r="Q142" s="358"/>
      <c r="R142" s="805"/>
      <c r="S142" s="363"/>
      <c r="T142" s="124"/>
      <c r="U142" s="124"/>
      <c r="V142" s="124"/>
      <c r="W142" s="124"/>
      <c r="X142" s="124"/>
    </row>
    <row r="143" spans="1:24" s="121" customFormat="1" ht="15" customHeight="1">
      <c r="A143" s="362" t="s">
        <v>702</v>
      </c>
      <c r="B143" s="355" t="s">
        <v>812</v>
      </c>
      <c r="C143" s="356" t="s">
        <v>813</v>
      </c>
      <c r="D143" s="806" t="s">
        <v>142</v>
      </c>
      <c r="E143" s="357">
        <v>709262</v>
      </c>
      <c r="F143" s="357">
        <f t="shared" si="2"/>
        <v>25339</v>
      </c>
      <c r="G143" s="358"/>
      <c r="H143" s="358"/>
      <c r="I143" s="358">
        <v>25339</v>
      </c>
      <c r="J143" s="358"/>
      <c r="K143" s="358"/>
      <c r="L143" s="358"/>
      <c r="M143" s="358"/>
      <c r="N143" s="358"/>
      <c r="O143" s="358"/>
      <c r="P143" s="358"/>
      <c r="Q143" s="358"/>
      <c r="R143" s="805"/>
      <c r="S143" s="363"/>
      <c r="T143" s="124"/>
      <c r="U143" s="124"/>
      <c r="V143" s="124"/>
      <c r="W143" s="124"/>
      <c r="X143" s="124"/>
    </row>
    <row r="144" spans="1:24" s="121" customFormat="1" ht="15" customHeight="1">
      <c r="A144" s="362"/>
      <c r="B144" s="355"/>
      <c r="C144" s="356"/>
      <c r="D144" s="367" t="s">
        <v>182</v>
      </c>
      <c r="E144" s="357">
        <v>909262</v>
      </c>
      <c r="F144" s="357">
        <f>SUM(G144:S144)</f>
        <v>280895</v>
      </c>
      <c r="G144" s="358"/>
      <c r="H144" s="358"/>
      <c r="I144" s="358">
        <v>25339</v>
      </c>
      <c r="J144" s="358"/>
      <c r="K144" s="358"/>
      <c r="L144" s="358"/>
      <c r="M144" s="358"/>
      <c r="N144" s="358"/>
      <c r="O144" s="358"/>
      <c r="P144" s="358"/>
      <c r="Q144" s="358">
        <v>55556</v>
      </c>
      <c r="R144" s="805"/>
      <c r="S144" s="819">
        <v>200000</v>
      </c>
      <c r="T144" s="124"/>
      <c r="U144" s="124"/>
      <c r="V144" s="124"/>
      <c r="W144" s="124"/>
      <c r="X144" s="124"/>
    </row>
    <row r="145" spans="1:24" s="121" customFormat="1" ht="15" customHeight="1">
      <c r="A145" s="362" t="s">
        <v>702</v>
      </c>
      <c r="B145" s="355" t="s">
        <v>814</v>
      </c>
      <c r="C145" s="356" t="s">
        <v>815</v>
      </c>
      <c r="D145" s="806" t="s">
        <v>142</v>
      </c>
      <c r="E145" s="357"/>
      <c r="F145" s="357">
        <f t="shared" si="2"/>
        <v>15000</v>
      </c>
      <c r="G145" s="358"/>
      <c r="H145" s="358"/>
      <c r="I145" s="358"/>
      <c r="J145" s="358"/>
      <c r="K145" s="358"/>
      <c r="L145" s="358">
        <v>15000</v>
      </c>
      <c r="M145" s="358"/>
      <c r="N145" s="358"/>
      <c r="O145" s="358"/>
      <c r="P145" s="358"/>
      <c r="Q145" s="358"/>
      <c r="R145" s="805"/>
      <c r="S145" s="363"/>
      <c r="T145" s="124"/>
      <c r="U145" s="124"/>
      <c r="V145" s="124"/>
      <c r="W145" s="124"/>
      <c r="X145" s="124"/>
    </row>
    <row r="146" spans="1:24" s="121" customFormat="1" ht="15" customHeight="1">
      <c r="A146" s="362"/>
      <c r="B146" s="355"/>
      <c r="C146" s="356"/>
      <c r="D146" s="367" t="s">
        <v>182</v>
      </c>
      <c r="E146" s="357"/>
      <c r="F146" s="357">
        <f t="shared" si="2"/>
        <v>12274</v>
      </c>
      <c r="G146" s="358"/>
      <c r="H146" s="358"/>
      <c r="I146" s="358"/>
      <c r="J146" s="358"/>
      <c r="K146" s="358"/>
      <c r="L146" s="358">
        <v>12274</v>
      </c>
      <c r="M146" s="358"/>
      <c r="N146" s="358"/>
      <c r="O146" s="358"/>
      <c r="P146" s="358"/>
      <c r="Q146" s="358"/>
      <c r="R146" s="805"/>
      <c r="S146" s="363"/>
      <c r="T146" s="124"/>
      <c r="U146" s="124"/>
      <c r="V146" s="124"/>
      <c r="W146" s="124"/>
      <c r="X146" s="124"/>
    </row>
    <row r="147" spans="1:24" s="121" customFormat="1" ht="15" customHeight="1">
      <c r="A147" s="362" t="s">
        <v>702</v>
      </c>
      <c r="B147" s="355" t="s">
        <v>814</v>
      </c>
      <c r="C147" s="356" t="s">
        <v>874</v>
      </c>
      <c r="D147" s="806" t="s">
        <v>142</v>
      </c>
      <c r="E147" s="357"/>
      <c r="F147" s="357">
        <f t="shared" si="2"/>
        <v>425917</v>
      </c>
      <c r="G147" s="358"/>
      <c r="H147" s="358"/>
      <c r="I147" s="358"/>
      <c r="J147" s="358"/>
      <c r="K147" s="358"/>
      <c r="L147" s="358">
        <v>178800</v>
      </c>
      <c r="M147" s="358"/>
      <c r="N147" s="358"/>
      <c r="O147" s="358"/>
      <c r="P147" s="358">
        <v>247117</v>
      </c>
      <c r="Q147" s="358"/>
      <c r="R147" s="805"/>
      <c r="S147" s="363"/>
      <c r="T147" s="124"/>
      <c r="U147" s="124"/>
      <c r="V147" s="124"/>
      <c r="W147" s="124"/>
      <c r="X147" s="124"/>
    </row>
    <row r="148" spans="1:24" s="121" customFormat="1" ht="15" customHeight="1">
      <c r="A148" s="362"/>
      <c r="B148" s="355"/>
      <c r="C148" s="356"/>
      <c r="D148" s="367" t="s">
        <v>182</v>
      </c>
      <c r="E148" s="357"/>
      <c r="F148" s="357">
        <f t="shared" si="2"/>
        <v>270151</v>
      </c>
      <c r="G148" s="358"/>
      <c r="H148" s="358"/>
      <c r="I148" s="358"/>
      <c r="J148" s="358"/>
      <c r="K148" s="358"/>
      <c r="L148" s="358">
        <v>66771</v>
      </c>
      <c r="M148" s="358"/>
      <c r="N148" s="358"/>
      <c r="O148" s="358"/>
      <c r="P148" s="358">
        <v>203380</v>
      </c>
      <c r="Q148" s="358"/>
      <c r="R148" s="805"/>
      <c r="S148" s="363"/>
      <c r="T148" s="124"/>
      <c r="U148" s="124"/>
      <c r="V148" s="124"/>
      <c r="W148" s="124"/>
      <c r="X148" s="124"/>
    </row>
    <row r="149" spans="1:24" ht="15" customHeight="1">
      <c r="A149" s="364"/>
      <c r="B149" s="968" t="s">
        <v>661</v>
      </c>
      <c r="C149" s="968"/>
      <c r="D149" s="377" t="s">
        <v>274</v>
      </c>
      <c r="E149" s="817">
        <f>(E9+E11+E13+E15+E17+E19+E21+E23+E25+E27+E29+E31+E33+E35+E37+E39+E41+E43+E45+E47+E49+E51+E53+E55+E57+E59+E61+E63+E65+E67+E69+E71+E73+E75+E77+E79+E81+E83+E85+E87+E89+E91+E93+E95+E97+E99+E101+E103+E105+E107+E109+E111+E113+E115+E117+E119+E121+E123+E125+E127+E129+E131+E133+E135+E137+E139+E141+E143+E145+E147)</f>
        <v>6924047</v>
      </c>
      <c r="F149" s="817">
        <f>(F9+F11+F13+F15+F17+F19+F21+F23+F25+F27+F29+F31+F33+F35+F37+F39+F41+F43+F45+F47+F49+F51+F53+F55+F57+F59+F61+F63+F65+F67+F69+F71+F73+F75+F77+F79+F81+F83+F85+F87+F89+F91+F93+F95+F97+F99+F101+F103+F105+F107+F109+F111+F113+F115+F117+F119+F121+F123+F125+F127+F129+F131+F133+F135+F137+F139+F141+F143+F145+F147)</f>
        <v>6924047</v>
      </c>
      <c r="G149" s="817">
        <f aca="true" t="shared" si="3" ref="G149:S149">(G9+G11+G13+G15+G17+G19+G21+G23+G25+G27+G29+G31+G33+G35+G37+G39+G41+G43+G45+G47+G49+G51+G53+G55+G57+G59+G61+G63+G65+G67+G69+G71+G73+G75+G77+G79+G81+G83+G85+G87+G89+G91+G93+G95+G97+G99+G101+G103+G105+G107+G109+G111+G113+G115+G117+G119+G121+G123+G125+G127+G129+G131+G133+G135+G137+G139+G141+G143+G145+G147)</f>
        <v>221020</v>
      </c>
      <c r="H149" s="817">
        <f t="shared" si="3"/>
        <v>50693</v>
      </c>
      <c r="I149" s="817">
        <f t="shared" si="3"/>
        <v>974880</v>
      </c>
      <c r="J149" s="817">
        <f t="shared" si="3"/>
        <v>873528</v>
      </c>
      <c r="K149" s="817">
        <f t="shared" si="3"/>
        <v>45474</v>
      </c>
      <c r="L149" s="817">
        <f t="shared" si="3"/>
        <v>193800</v>
      </c>
      <c r="M149" s="817">
        <f t="shared" si="3"/>
        <v>234263</v>
      </c>
      <c r="N149" s="817">
        <f t="shared" si="3"/>
        <v>2192246</v>
      </c>
      <c r="O149" s="817">
        <f t="shared" si="3"/>
        <v>193590</v>
      </c>
      <c r="P149" s="817">
        <f t="shared" si="3"/>
        <v>247117</v>
      </c>
      <c r="Q149" s="817">
        <f t="shared" si="3"/>
        <v>41220</v>
      </c>
      <c r="R149" s="817">
        <f t="shared" si="3"/>
        <v>1656216</v>
      </c>
      <c r="S149" s="890">
        <f t="shared" si="3"/>
        <v>0</v>
      </c>
      <c r="T149" s="127"/>
      <c r="U149" s="127"/>
      <c r="V149" s="127"/>
      <c r="W149" s="127"/>
      <c r="X149" s="127"/>
    </row>
    <row r="150" spans="1:24" ht="15" customHeight="1">
      <c r="A150" s="364"/>
      <c r="B150" s="816"/>
      <c r="C150" s="816"/>
      <c r="D150" s="382" t="s">
        <v>182</v>
      </c>
      <c r="E150" s="817">
        <f>(E10+E12+E14+E16+E18+E20+E22+E24+E26+E28+E30+E32+E34+E36+E38+E40+E42+E44+E46+E48+E50+E52+E54+E56+E58+E60+E62+E64+E66+E68+E70+E72+E74+E76+E78+E80+E82+E84+E86+E88+E90+E92+E94+E96+E98+E100+E102+E104+E106+E108+E110+E112+E114+E116+E118+E120+E122+E124+E126+E128+E130+E132+E134+E136+E138+E140+E142+E144+E146+E148)</f>
        <v>7144233</v>
      </c>
      <c r="F150" s="817">
        <f aca="true" t="shared" si="4" ref="F150:S150">(F10+F12+F14+F16+F18+F20+F22+F24+F26+F28+F30+F32+F34+F36+F38+F40+F42+F44+F46+F48+F50+F52+F54+F56+F58+F60+F62+F64+F66+F68+F70+F72+F74+F76+F78+F80+F82+F84+F86+F88+F90+F92+F94+F96+F98+F100+F102+F104+F106+F108+F110+F112+F114+F116+F118+F120+F122+F124+F126+F128+F130+F132+F134+F136+F138+F140+F142+F144+F146+F148)</f>
        <v>7144233</v>
      </c>
      <c r="G150" s="817">
        <f t="shared" si="4"/>
        <v>225064</v>
      </c>
      <c r="H150" s="817">
        <f t="shared" si="4"/>
        <v>51449</v>
      </c>
      <c r="I150" s="817">
        <f t="shared" si="4"/>
        <v>875957</v>
      </c>
      <c r="J150" s="817">
        <f t="shared" si="4"/>
        <v>1134594</v>
      </c>
      <c r="K150" s="817">
        <f t="shared" si="4"/>
        <v>44546</v>
      </c>
      <c r="L150" s="817">
        <f t="shared" si="4"/>
        <v>79045</v>
      </c>
      <c r="M150" s="817">
        <f t="shared" si="4"/>
        <v>239899</v>
      </c>
      <c r="N150" s="817">
        <f t="shared" si="4"/>
        <v>2099560</v>
      </c>
      <c r="O150" s="817">
        <f t="shared" si="4"/>
        <v>222366</v>
      </c>
      <c r="P150" s="817">
        <f t="shared" si="4"/>
        <v>203380</v>
      </c>
      <c r="Q150" s="817">
        <f t="shared" si="4"/>
        <v>90687</v>
      </c>
      <c r="R150" s="817">
        <f t="shared" si="4"/>
        <v>1677686</v>
      </c>
      <c r="S150" s="890">
        <f t="shared" si="4"/>
        <v>200000</v>
      </c>
      <c r="T150" s="127"/>
      <c r="U150" s="127"/>
      <c r="V150" s="127"/>
      <c r="W150" s="127"/>
      <c r="X150" s="127"/>
    </row>
    <row r="151" spans="1:24" ht="12.75">
      <c r="A151" s="364"/>
      <c r="B151" s="816"/>
      <c r="C151" s="816"/>
      <c r="D151" s="360"/>
      <c r="E151" s="817"/>
      <c r="F151" s="357"/>
      <c r="G151" s="817"/>
      <c r="H151" s="817"/>
      <c r="I151" s="817"/>
      <c r="J151" s="817"/>
      <c r="K151" s="817"/>
      <c r="L151" s="817"/>
      <c r="M151" s="817"/>
      <c r="N151" s="817"/>
      <c r="O151" s="817"/>
      <c r="P151" s="817"/>
      <c r="Q151" s="817"/>
      <c r="R151" s="817"/>
      <c r="S151" s="818"/>
      <c r="T151" s="127"/>
      <c r="U151" s="127"/>
      <c r="V151" s="127"/>
      <c r="W151" s="127"/>
      <c r="X151" s="127"/>
    </row>
    <row r="152" spans="1:24" ht="12.75">
      <c r="A152" s="364"/>
      <c r="B152" s="967" t="s">
        <v>875</v>
      </c>
      <c r="C152" s="967"/>
      <c r="D152" s="360" t="s">
        <v>274</v>
      </c>
      <c r="E152" s="361">
        <f>SUM(E13+E17+E19+E35+E37+E39+E41+E43+E45+E47+E49+E51+E53+E57+E59+E61+E63+E67+E69+E71+E73+E75+E77+E79+E81+E89+E97+E117+E119+E121+E123+E125+E127+E129+E135+E141)</f>
        <v>4732402</v>
      </c>
      <c r="F152" s="357">
        <f t="shared" si="2"/>
        <v>3877540</v>
      </c>
      <c r="G152" s="361">
        <f>SUM(G13+G17+G19+G35+G37+G39+G41+G43+G45+G47+G49+G51+G53+G57+G59+G61+G63+G67+G69+G71+G73+G75+G77+G79+G81+G89+G97+G117+G119+G121+G123+G125+G127+G129+G135+G141)</f>
        <v>136525</v>
      </c>
      <c r="H152" s="361">
        <f aca="true" t="shared" si="5" ref="H152:Q152">SUM(H13+H17+H19+H35+H37+H39+H41+H43+H45+H47+H49+H51+H53+H57+H59+H61+H63+H67+H69+H71+H73+H75+H77+H79+H81+H89+H97+H117+H119+H121+H123+H125+H127+H129+H135+H141)</f>
        <v>18955</v>
      </c>
      <c r="I152" s="361">
        <f t="shared" si="5"/>
        <v>861347</v>
      </c>
      <c r="J152" s="361">
        <f t="shared" si="5"/>
        <v>260527</v>
      </c>
      <c r="K152" s="361">
        <f t="shared" si="5"/>
        <v>39974</v>
      </c>
      <c r="L152" s="361">
        <f t="shared" si="5"/>
        <v>0</v>
      </c>
      <c r="M152" s="361">
        <f t="shared" si="5"/>
        <v>233247</v>
      </c>
      <c r="N152" s="361">
        <f t="shared" si="5"/>
        <v>2151003</v>
      </c>
      <c r="O152" s="361">
        <f t="shared" si="5"/>
        <v>169462</v>
      </c>
      <c r="P152" s="361">
        <f t="shared" si="5"/>
        <v>0</v>
      </c>
      <c r="Q152" s="361">
        <f t="shared" si="5"/>
        <v>6500</v>
      </c>
      <c r="R152" s="361">
        <f>SUM(R13+R17+R19+R35+R37+R39+R41+R43+R45+R47+R49+R51+R53+R57+R59+R61+R63+R67+R69+R71+R73+R75+R77+R79+R81+R89+R97+R117+R119+R121+R123+R125+R127+R129+R135+R141)</f>
        <v>0</v>
      </c>
      <c r="S152" s="891">
        <f>SUM(S13+S17+S19+S35+S37+S39+S41+S43+S45+S47+S49+S51+S53+S57+S59+S61+S63+S67+S69+S71+S73+S75+S77+S79+S81+S89+S97+S117+S119+S121+S123+S125+S127+S129+S135+S141)</f>
        <v>0</v>
      </c>
      <c r="T152" s="127"/>
      <c r="U152" s="127"/>
      <c r="V152" s="127"/>
      <c r="W152" s="127"/>
      <c r="X152" s="127"/>
    </row>
    <row r="153" spans="1:24" ht="12.75">
      <c r="A153" s="364"/>
      <c r="B153" s="733"/>
      <c r="C153" s="733"/>
      <c r="D153" s="382" t="s">
        <v>182</v>
      </c>
      <c r="E153" s="361">
        <f>SUM(E14+E18+E20+E36+E38+E40+E42+E44+E46+E48+E50+E52+E54+E58+E60+E62+E64+E68+E70+E72+E74+E76+E78+E80+E82+E90+E98+E118+E120+E122+E124+E126+E128+E130+E136+E142)</f>
        <v>4747593</v>
      </c>
      <c r="F153" s="361">
        <f aca="true" t="shared" si="6" ref="F153:S153">SUM(F14+F18+F20+F36+F38+F40+F42+F44+F46+F48+F50+F52+F54+F58+F60+F62+F64+F68+F70+F72+F74+F76+F78+F80+F82+F90+F98+F118+F120+F122+F124+F126+F128+F130+F136+F142)</f>
        <v>3925896</v>
      </c>
      <c r="G153" s="361">
        <f t="shared" si="6"/>
        <v>139635</v>
      </c>
      <c r="H153" s="361">
        <f t="shared" si="6"/>
        <v>19711</v>
      </c>
      <c r="I153" s="361">
        <f t="shared" si="6"/>
        <v>764804</v>
      </c>
      <c r="J153" s="361">
        <f t="shared" si="6"/>
        <v>483394</v>
      </c>
      <c r="K153" s="361">
        <f t="shared" si="6"/>
        <v>38973</v>
      </c>
      <c r="L153" s="361">
        <f t="shared" si="6"/>
        <v>0</v>
      </c>
      <c r="M153" s="361">
        <f t="shared" si="6"/>
        <v>238883</v>
      </c>
      <c r="N153" s="361">
        <f t="shared" si="6"/>
        <v>2058263</v>
      </c>
      <c r="O153" s="361">
        <f t="shared" si="6"/>
        <v>182233</v>
      </c>
      <c r="P153" s="361">
        <f t="shared" si="6"/>
        <v>0</v>
      </c>
      <c r="Q153" s="361">
        <f t="shared" si="6"/>
        <v>0</v>
      </c>
      <c r="R153" s="361">
        <f t="shared" si="6"/>
        <v>0</v>
      </c>
      <c r="S153" s="891">
        <f t="shared" si="6"/>
        <v>0</v>
      </c>
      <c r="T153" s="127"/>
      <c r="U153" s="127"/>
      <c r="V153" s="127"/>
      <c r="W153" s="127"/>
      <c r="X153" s="127"/>
    </row>
    <row r="154" spans="1:24" ht="12.75">
      <c r="A154" s="364"/>
      <c r="B154" s="733"/>
      <c r="C154" s="733"/>
      <c r="D154" s="360"/>
      <c r="E154" s="361"/>
      <c r="F154" s="357"/>
      <c r="G154" s="361"/>
      <c r="H154" s="361"/>
      <c r="I154" s="361"/>
      <c r="J154" s="361"/>
      <c r="K154" s="361"/>
      <c r="L154" s="361"/>
      <c r="M154" s="361"/>
      <c r="N154" s="361"/>
      <c r="O154" s="361"/>
      <c r="P154" s="361"/>
      <c r="Q154" s="361"/>
      <c r="R154" s="361"/>
      <c r="S154" s="818"/>
      <c r="T154" s="127"/>
      <c r="U154" s="127"/>
      <c r="V154" s="127"/>
      <c r="W154" s="127"/>
      <c r="X154" s="127"/>
    </row>
    <row r="155" spans="1:24" ht="12.75">
      <c r="A155" s="364"/>
      <c r="B155" s="967" t="s">
        <v>876</v>
      </c>
      <c r="C155" s="967"/>
      <c r="D155" s="360" t="s">
        <v>274</v>
      </c>
      <c r="E155" s="361">
        <f aca="true" t="shared" si="7" ref="E155:S156">SUM(E15+E21+E23+E25+E27+E55+E65+E83+E85+E87+E91+E93+E95+E99+E101+E103+E105+E107+E109+E111+E113+E115+E131+E133+E137+E139)</f>
        <v>33350</v>
      </c>
      <c r="F155" s="357">
        <f t="shared" si="2"/>
        <v>416916</v>
      </c>
      <c r="G155" s="361">
        <f t="shared" si="7"/>
        <v>35045</v>
      </c>
      <c r="H155" s="361">
        <f t="shared" si="7"/>
        <v>17043</v>
      </c>
      <c r="I155" s="361">
        <f t="shared" si="7"/>
        <v>54484</v>
      </c>
      <c r="J155" s="361">
        <f t="shared" si="7"/>
        <v>256996</v>
      </c>
      <c r="K155" s="361">
        <f t="shared" si="7"/>
        <v>5500</v>
      </c>
      <c r="L155" s="361">
        <f t="shared" si="7"/>
        <v>0</v>
      </c>
      <c r="M155" s="361">
        <f t="shared" si="7"/>
        <v>0</v>
      </c>
      <c r="N155" s="361">
        <f t="shared" si="7"/>
        <v>0</v>
      </c>
      <c r="O155" s="361">
        <f t="shared" si="7"/>
        <v>24128</v>
      </c>
      <c r="P155" s="361">
        <f t="shared" si="7"/>
        <v>0</v>
      </c>
      <c r="Q155" s="361">
        <f t="shared" si="7"/>
        <v>23720</v>
      </c>
      <c r="R155" s="361">
        <f t="shared" si="7"/>
        <v>0</v>
      </c>
      <c r="S155" s="891">
        <f t="shared" si="7"/>
        <v>0</v>
      </c>
      <c r="T155" s="127"/>
      <c r="U155" s="127"/>
      <c r="V155" s="127"/>
      <c r="W155" s="127"/>
      <c r="X155" s="127"/>
    </row>
    <row r="156" spans="1:24" ht="12.75">
      <c r="A156" s="364"/>
      <c r="B156" s="733"/>
      <c r="C156" s="733"/>
      <c r="D156" s="382" t="s">
        <v>182</v>
      </c>
      <c r="E156" s="361">
        <f t="shared" si="7"/>
        <v>33350</v>
      </c>
      <c r="F156" s="361">
        <f t="shared" si="7"/>
        <v>431912</v>
      </c>
      <c r="G156" s="361">
        <f t="shared" si="7"/>
        <v>35075</v>
      </c>
      <c r="H156" s="361">
        <f t="shared" si="7"/>
        <v>17043</v>
      </c>
      <c r="I156" s="361">
        <f t="shared" si="7"/>
        <v>53328</v>
      </c>
      <c r="J156" s="361">
        <f t="shared" si="7"/>
        <v>281086</v>
      </c>
      <c r="K156" s="361">
        <f t="shared" si="7"/>
        <v>5573</v>
      </c>
      <c r="L156" s="361">
        <f t="shared" si="7"/>
        <v>0</v>
      </c>
      <c r="M156" s="361">
        <f t="shared" si="7"/>
        <v>0</v>
      </c>
      <c r="N156" s="361">
        <f t="shared" si="7"/>
        <v>54</v>
      </c>
      <c r="O156" s="361">
        <f t="shared" si="7"/>
        <v>39753</v>
      </c>
      <c r="P156" s="361">
        <f t="shared" si="7"/>
        <v>0</v>
      </c>
      <c r="Q156" s="361">
        <f t="shared" si="7"/>
        <v>0</v>
      </c>
      <c r="R156" s="361">
        <f t="shared" si="7"/>
        <v>0</v>
      </c>
      <c r="S156" s="891">
        <f t="shared" si="7"/>
        <v>0</v>
      </c>
      <c r="T156" s="127"/>
      <c r="U156" s="127"/>
      <c r="V156" s="127"/>
      <c r="W156" s="127"/>
      <c r="X156" s="127"/>
    </row>
    <row r="157" spans="1:24" ht="12.75">
      <c r="A157" s="364"/>
      <c r="B157" s="733"/>
      <c r="C157" s="733"/>
      <c r="D157" s="360"/>
      <c r="E157" s="361"/>
      <c r="F157" s="357"/>
      <c r="G157" s="361"/>
      <c r="H157" s="361"/>
      <c r="I157" s="361"/>
      <c r="J157" s="361"/>
      <c r="K157" s="361"/>
      <c r="L157" s="361"/>
      <c r="M157" s="361"/>
      <c r="N157" s="361"/>
      <c r="O157" s="361"/>
      <c r="P157" s="361"/>
      <c r="Q157" s="361"/>
      <c r="R157" s="361"/>
      <c r="S157" s="818"/>
      <c r="T157" s="127"/>
      <c r="U157" s="127"/>
      <c r="V157" s="127"/>
      <c r="W157" s="127"/>
      <c r="X157" s="127"/>
    </row>
    <row r="158" spans="1:24" ht="12.75">
      <c r="A158" s="364"/>
      <c r="B158" s="967" t="s">
        <v>877</v>
      </c>
      <c r="C158" s="967"/>
      <c r="D158" s="360" t="s">
        <v>274</v>
      </c>
      <c r="E158" s="361">
        <f aca="true" t="shared" si="8" ref="E158:S159">SUM(E9+E11+E29+E31+E33+E143+E145+E147)</f>
        <v>2158295</v>
      </c>
      <c r="F158" s="357">
        <f t="shared" si="2"/>
        <v>2629591</v>
      </c>
      <c r="G158" s="361">
        <f t="shared" si="8"/>
        <v>49450</v>
      </c>
      <c r="H158" s="361">
        <f t="shared" si="8"/>
        <v>14695</v>
      </c>
      <c r="I158" s="361">
        <f t="shared" si="8"/>
        <v>59049</v>
      </c>
      <c r="J158" s="361">
        <f t="shared" si="8"/>
        <v>356005</v>
      </c>
      <c r="K158" s="361">
        <f t="shared" si="8"/>
        <v>0</v>
      </c>
      <c r="L158" s="361">
        <f t="shared" si="8"/>
        <v>193800</v>
      </c>
      <c r="M158" s="361">
        <f t="shared" si="8"/>
        <v>1016</v>
      </c>
      <c r="N158" s="361">
        <f t="shared" si="8"/>
        <v>41243</v>
      </c>
      <c r="O158" s="361">
        <f t="shared" si="8"/>
        <v>0</v>
      </c>
      <c r="P158" s="361">
        <f t="shared" si="8"/>
        <v>247117</v>
      </c>
      <c r="Q158" s="361">
        <f t="shared" si="8"/>
        <v>11000</v>
      </c>
      <c r="R158" s="361">
        <f t="shared" si="8"/>
        <v>1656216</v>
      </c>
      <c r="S158" s="891">
        <f t="shared" si="8"/>
        <v>0</v>
      </c>
      <c r="T158" s="127"/>
      <c r="U158" s="127"/>
      <c r="V158" s="127"/>
      <c r="W158" s="127"/>
      <c r="X158" s="127"/>
    </row>
    <row r="159" spans="1:24" ht="13.5" thickBot="1">
      <c r="A159" s="365"/>
      <c r="B159" s="366"/>
      <c r="C159" s="366"/>
      <c r="D159" s="383" t="s">
        <v>182</v>
      </c>
      <c r="E159" s="892">
        <f t="shared" si="8"/>
        <v>2363290</v>
      </c>
      <c r="F159" s="892">
        <f t="shared" si="8"/>
        <v>2786425</v>
      </c>
      <c r="G159" s="892">
        <f t="shared" si="8"/>
        <v>50354</v>
      </c>
      <c r="H159" s="892">
        <f t="shared" si="8"/>
        <v>14695</v>
      </c>
      <c r="I159" s="892">
        <f t="shared" si="8"/>
        <v>57825</v>
      </c>
      <c r="J159" s="892">
        <f t="shared" si="8"/>
        <v>370114</v>
      </c>
      <c r="K159" s="892">
        <f t="shared" si="8"/>
        <v>0</v>
      </c>
      <c r="L159" s="892">
        <f t="shared" si="8"/>
        <v>79045</v>
      </c>
      <c r="M159" s="892">
        <f t="shared" si="8"/>
        <v>1016</v>
      </c>
      <c r="N159" s="892">
        <f t="shared" si="8"/>
        <v>41243</v>
      </c>
      <c r="O159" s="892">
        <f t="shared" si="8"/>
        <v>380</v>
      </c>
      <c r="P159" s="892">
        <f t="shared" si="8"/>
        <v>203380</v>
      </c>
      <c r="Q159" s="892">
        <f t="shared" si="8"/>
        <v>90687</v>
      </c>
      <c r="R159" s="892">
        <f t="shared" si="8"/>
        <v>1677686</v>
      </c>
      <c r="S159" s="893">
        <f t="shared" si="8"/>
        <v>200000</v>
      </c>
      <c r="T159" s="127"/>
      <c r="U159" s="127"/>
      <c r="V159" s="127"/>
      <c r="W159" s="127"/>
      <c r="X159" s="127"/>
    </row>
    <row r="160" spans="7:24" ht="12.75">
      <c r="G160" s="117"/>
      <c r="H160" s="117"/>
      <c r="I160" s="117"/>
      <c r="J160" s="117"/>
      <c r="K160" s="117"/>
      <c r="L160" s="117"/>
      <c r="M160" s="117"/>
      <c r="N160" s="117"/>
      <c r="O160" s="130"/>
      <c r="P160" s="117"/>
      <c r="Q160" s="117"/>
      <c r="R160" s="127"/>
      <c r="S160" s="127"/>
      <c r="T160" s="127"/>
      <c r="U160" s="127"/>
      <c r="V160" s="127"/>
      <c r="W160" s="127"/>
      <c r="X160" s="127"/>
    </row>
    <row r="161" spans="7:24" ht="12.75">
      <c r="G161" s="117"/>
      <c r="H161" s="117"/>
      <c r="I161" s="117"/>
      <c r="J161" s="117"/>
      <c r="K161" s="117"/>
      <c r="L161" s="117"/>
      <c r="M161" s="117"/>
      <c r="N161" s="117"/>
      <c r="O161" s="130"/>
      <c r="P161" s="117"/>
      <c r="Q161" s="117"/>
      <c r="R161" s="127"/>
      <c r="S161" s="127"/>
      <c r="T161" s="127"/>
      <c r="U161" s="127"/>
      <c r="V161" s="127"/>
      <c r="W161" s="127"/>
      <c r="X161" s="127"/>
    </row>
    <row r="162" spans="7:24" ht="12.75">
      <c r="G162" s="117"/>
      <c r="H162" s="117"/>
      <c r="I162" s="117"/>
      <c r="J162" s="117"/>
      <c r="K162" s="117"/>
      <c r="L162" s="117"/>
      <c r="M162" s="117"/>
      <c r="N162" s="117"/>
      <c r="O162" s="130"/>
      <c r="P162" s="117"/>
      <c r="Q162" s="117"/>
      <c r="R162" s="127"/>
      <c r="S162" s="127"/>
      <c r="T162" s="127"/>
      <c r="U162" s="127"/>
      <c r="V162" s="127"/>
      <c r="W162" s="127"/>
      <c r="X162" s="127"/>
    </row>
    <row r="163" spans="5:24" ht="12.75">
      <c r="E163" s="254"/>
      <c r="F163" s="116"/>
      <c r="G163" s="117"/>
      <c r="H163" s="117"/>
      <c r="I163" s="117"/>
      <c r="J163" s="117"/>
      <c r="K163" s="117"/>
      <c r="L163" s="117"/>
      <c r="M163" s="117"/>
      <c r="N163" s="117"/>
      <c r="O163" s="130"/>
      <c r="P163" s="117"/>
      <c r="Q163" s="117"/>
      <c r="R163" s="127"/>
      <c r="S163" s="127"/>
      <c r="T163" s="127"/>
      <c r="U163" s="127"/>
      <c r="V163" s="127"/>
      <c r="W163" s="127"/>
      <c r="X163" s="127"/>
    </row>
    <row r="164" spans="7:24" ht="12.75">
      <c r="G164" s="117"/>
      <c r="H164" s="117"/>
      <c r="I164" s="117"/>
      <c r="J164" s="117"/>
      <c r="K164" s="117"/>
      <c r="L164" s="117"/>
      <c r="M164" s="117"/>
      <c r="N164" s="117"/>
      <c r="O164" s="130"/>
      <c r="P164" s="117"/>
      <c r="Q164" s="117"/>
      <c r="R164" s="127"/>
      <c r="S164" s="127"/>
      <c r="T164" s="127"/>
      <c r="U164" s="127"/>
      <c r="V164" s="127"/>
      <c r="W164" s="127"/>
      <c r="X164" s="127"/>
    </row>
    <row r="165" spans="7:24" ht="12.75">
      <c r="G165" s="117"/>
      <c r="H165" s="117"/>
      <c r="I165" s="117"/>
      <c r="J165" s="117"/>
      <c r="K165" s="117"/>
      <c r="L165" s="117"/>
      <c r="M165" s="117"/>
      <c r="N165" s="117"/>
      <c r="O165" s="130"/>
      <c r="P165" s="117"/>
      <c r="Q165" s="117"/>
      <c r="R165" s="127"/>
      <c r="S165" s="127"/>
      <c r="T165" s="127"/>
      <c r="U165" s="127"/>
      <c r="V165" s="127"/>
      <c r="W165" s="127"/>
      <c r="X165" s="127"/>
    </row>
    <row r="166" spans="7:24" ht="12.75">
      <c r="G166" s="117"/>
      <c r="H166" s="117"/>
      <c r="I166" s="117"/>
      <c r="J166" s="117"/>
      <c r="K166" s="117"/>
      <c r="L166" s="117"/>
      <c r="M166" s="117"/>
      <c r="N166" s="117"/>
      <c r="O166" s="130"/>
      <c r="P166" s="117"/>
      <c r="Q166" s="117"/>
      <c r="R166" s="127"/>
      <c r="S166" s="127"/>
      <c r="T166" s="127"/>
      <c r="U166" s="127"/>
      <c r="V166" s="127"/>
      <c r="W166" s="127"/>
      <c r="X166" s="127"/>
    </row>
    <row r="167" spans="7:24" ht="12.75">
      <c r="G167" s="117"/>
      <c r="H167" s="117"/>
      <c r="I167" s="117"/>
      <c r="J167" s="117"/>
      <c r="K167" s="117"/>
      <c r="L167" s="117"/>
      <c r="M167" s="117"/>
      <c r="N167" s="117"/>
      <c r="O167" s="130"/>
      <c r="P167" s="117"/>
      <c r="Q167" s="117"/>
      <c r="R167" s="127"/>
      <c r="S167" s="127"/>
      <c r="T167" s="127"/>
      <c r="U167" s="127"/>
      <c r="V167" s="127"/>
      <c r="W167" s="127"/>
      <c r="X167" s="127"/>
    </row>
    <row r="168" spans="7:24" ht="12.75">
      <c r="G168" s="117"/>
      <c r="H168" s="117"/>
      <c r="I168" s="117"/>
      <c r="J168" s="117"/>
      <c r="K168" s="117"/>
      <c r="L168" s="117"/>
      <c r="M168" s="117"/>
      <c r="N168" s="117"/>
      <c r="O168" s="130"/>
      <c r="P168" s="117"/>
      <c r="Q168" s="117"/>
      <c r="R168" s="127"/>
      <c r="S168" s="127"/>
      <c r="T168" s="127"/>
      <c r="U168" s="127"/>
      <c r="V168" s="127"/>
      <c r="W168" s="127"/>
      <c r="X168" s="127"/>
    </row>
    <row r="169" spans="7:24" ht="12.75">
      <c r="G169" s="117"/>
      <c r="H169" s="117"/>
      <c r="I169" s="117"/>
      <c r="J169" s="117"/>
      <c r="K169" s="117"/>
      <c r="L169" s="117"/>
      <c r="M169" s="117"/>
      <c r="N169" s="117"/>
      <c r="O169" s="130"/>
      <c r="P169" s="117"/>
      <c r="Q169" s="117"/>
      <c r="R169" s="127"/>
      <c r="S169" s="127"/>
      <c r="T169" s="127"/>
      <c r="U169" s="127"/>
      <c r="V169" s="127"/>
      <c r="W169" s="127"/>
      <c r="X169" s="127"/>
    </row>
    <row r="170" spans="7:24" ht="12.75">
      <c r="G170" s="117"/>
      <c r="H170" s="117"/>
      <c r="I170" s="117"/>
      <c r="J170" s="117"/>
      <c r="K170" s="117"/>
      <c r="L170" s="117"/>
      <c r="M170" s="117"/>
      <c r="N170" s="117"/>
      <c r="O170" s="130"/>
      <c r="P170" s="117"/>
      <c r="Q170" s="117"/>
      <c r="R170" s="127"/>
      <c r="S170" s="127"/>
      <c r="T170" s="127"/>
      <c r="U170" s="127"/>
      <c r="V170" s="127"/>
      <c r="W170" s="127"/>
      <c r="X170" s="127"/>
    </row>
    <row r="171" spans="7:24" ht="12.75">
      <c r="G171" s="117"/>
      <c r="H171" s="117"/>
      <c r="I171" s="117"/>
      <c r="J171" s="117"/>
      <c r="K171" s="117"/>
      <c r="L171" s="117"/>
      <c r="M171" s="117"/>
      <c r="N171" s="117"/>
      <c r="O171" s="130"/>
      <c r="P171" s="117"/>
      <c r="Q171" s="117"/>
      <c r="R171" s="127"/>
      <c r="S171" s="127"/>
      <c r="T171" s="127"/>
      <c r="U171" s="127"/>
      <c r="V171" s="127"/>
      <c r="W171" s="127"/>
      <c r="X171" s="127"/>
    </row>
    <row r="172" spans="7:24" ht="12.75">
      <c r="G172" s="117"/>
      <c r="H172" s="117"/>
      <c r="I172" s="117"/>
      <c r="J172" s="117"/>
      <c r="K172" s="117"/>
      <c r="L172" s="117"/>
      <c r="M172" s="117"/>
      <c r="N172" s="117"/>
      <c r="O172" s="130"/>
      <c r="P172" s="117"/>
      <c r="Q172" s="117"/>
      <c r="R172" s="127"/>
      <c r="S172" s="127"/>
      <c r="T172" s="127"/>
      <c r="U172" s="127"/>
      <c r="V172" s="127"/>
      <c r="W172" s="127"/>
      <c r="X172" s="127"/>
    </row>
    <row r="173" spans="7:24" ht="12.75">
      <c r="G173" s="117"/>
      <c r="H173" s="117"/>
      <c r="I173" s="117"/>
      <c r="J173" s="117"/>
      <c r="K173" s="117"/>
      <c r="L173" s="117"/>
      <c r="M173" s="117"/>
      <c r="N173" s="117"/>
      <c r="O173" s="130"/>
      <c r="P173" s="117"/>
      <c r="Q173" s="117"/>
      <c r="R173" s="127"/>
      <c r="S173" s="127"/>
      <c r="T173" s="127"/>
      <c r="U173" s="127"/>
      <c r="V173" s="127"/>
      <c r="W173" s="127"/>
      <c r="X173" s="127"/>
    </row>
    <row r="174" spans="7:24" ht="12.75">
      <c r="G174" s="117"/>
      <c r="H174" s="117"/>
      <c r="I174" s="117"/>
      <c r="J174" s="117"/>
      <c r="K174" s="117"/>
      <c r="L174" s="117"/>
      <c r="M174" s="117"/>
      <c r="N174" s="117"/>
      <c r="O174" s="130"/>
      <c r="P174" s="117"/>
      <c r="Q174" s="117"/>
      <c r="R174" s="127"/>
      <c r="S174" s="127"/>
      <c r="T174" s="127"/>
      <c r="U174" s="127"/>
      <c r="V174" s="127"/>
      <c r="W174" s="127"/>
      <c r="X174" s="127"/>
    </row>
    <row r="175" spans="7:24" ht="12.75">
      <c r="G175" s="117"/>
      <c r="H175" s="117"/>
      <c r="I175" s="117"/>
      <c r="J175" s="117"/>
      <c r="K175" s="117"/>
      <c r="L175" s="117"/>
      <c r="M175" s="117"/>
      <c r="N175" s="117"/>
      <c r="O175" s="130"/>
      <c r="P175" s="117"/>
      <c r="Q175" s="117"/>
      <c r="R175" s="127"/>
      <c r="S175" s="127"/>
      <c r="T175" s="127"/>
      <c r="U175" s="127"/>
      <c r="V175" s="127"/>
      <c r="W175" s="127"/>
      <c r="X175" s="127"/>
    </row>
    <row r="176" spans="7:24" ht="12.75">
      <c r="G176" s="117"/>
      <c r="H176" s="117"/>
      <c r="I176" s="117"/>
      <c r="J176" s="117"/>
      <c r="K176" s="117"/>
      <c r="L176" s="117"/>
      <c r="M176" s="117"/>
      <c r="N176" s="117"/>
      <c r="O176" s="130"/>
      <c r="P176" s="117"/>
      <c r="Q176" s="117"/>
      <c r="R176" s="127"/>
      <c r="S176" s="127"/>
      <c r="T176" s="127"/>
      <c r="U176" s="127"/>
      <c r="V176" s="127"/>
      <c r="W176" s="127"/>
      <c r="X176" s="127"/>
    </row>
    <row r="177" spans="7:24" ht="12.75">
      <c r="G177" s="117"/>
      <c r="H177" s="117"/>
      <c r="I177" s="117"/>
      <c r="J177" s="117"/>
      <c r="K177" s="117"/>
      <c r="L177" s="117"/>
      <c r="M177" s="117"/>
      <c r="N177" s="117"/>
      <c r="O177" s="130"/>
      <c r="P177" s="117"/>
      <c r="Q177" s="117"/>
      <c r="R177" s="127"/>
      <c r="S177" s="127"/>
      <c r="T177" s="127"/>
      <c r="U177" s="127"/>
      <c r="V177" s="127"/>
      <c r="W177" s="127"/>
      <c r="X177" s="127"/>
    </row>
    <row r="178" spans="7:24" ht="12.75">
      <c r="G178" s="117"/>
      <c r="H178" s="117"/>
      <c r="I178" s="117"/>
      <c r="J178" s="117"/>
      <c r="K178" s="117"/>
      <c r="L178" s="117"/>
      <c r="M178" s="117"/>
      <c r="N178" s="117"/>
      <c r="O178" s="130"/>
      <c r="P178" s="117"/>
      <c r="Q178" s="117"/>
      <c r="R178" s="127"/>
      <c r="S178" s="127"/>
      <c r="T178" s="127"/>
      <c r="U178" s="127"/>
      <c r="V178" s="127"/>
      <c r="W178" s="127"/>
      <c r="X178" s="127"/>
    </row>
    <row r="179" spans="7:24" ht="12.75">
      <c r="G179" s="117"/>
      <c r="H179" s="117"/>
      <c r="I179" s="117"/>
      <c r="J179" s="117"/>
      <c r="K179" s="117"/>
      <c r="L179" s="117"/>
      <c r="M179" s="117"/>
      <c r="N179" s="117"/>
      <c r="O179" s="130"/>
      <c r="P179" s="117"/>
      <c r="Q179" s="117"/>
      <c r="R179" s="127"/>
      <c r="S179" s="127"/>
      <c r="T179" s="127"/>
      <c r="U179" s="127"/>
      <c r="V179" s="127"/>
      <c r="W179" s="127"/>
      <c r="X179" s="127"/>
    </row>
    <row r="180" spans="7:24" ht="12.75">
      <c r="G180" s="117"/>
      <c r="H180" s="117"/>
      <c r="I180" s="117"/>
      <c r="J180" s="117"/>
      <c r="K180" s="117"/>
      <c r="L180" s="117"/>
      <c r="M180" s="117"/>
      <c r="N180" s="117"/>
      <c r="O180" s="130"/>
      <c r="P180" s="117"/>
      <c r="Q180" s="117"/>
      <c r="R180" s="127"/>
      <c r="S180" s="127"/>
      <c r="T180" s="127"/>
      <c r="U180" s="127"/>
      <c r="V180" s="127"/>
      <c r="W180" s="127"/>
      <c r="X180" s="127"/>
    </row>
    <row r="181" spans="7:24" ht="12.75">
      <c r="G181" s="117"/>
      <c r="H181" s="117"/>
      <c r="I181" s="117"/>
      <c r="J181" s="117"/>
      <c r="K181" s="117"/>
      <c r="L181" s="117"/>
      <c r="M181" s="117"/>
      <c r="N181" s="117"/>
      <c r="O181" s="130"/>
      <c r="P181" s="117"/>
      <c r="Q181" s="117"/>
      <c r="R181" s="127"/>
      <c r="S181" s="127"/>
      <c r="T181" s="127"/>
      <c r="U181" s="127"/>
      <c r="V181" s="127"/>
      <c r="W181" s="127"/>
      <c r="X181" s="127"/>
    </row>
    <row r="182" spans="7:24" ht="12.75">
      <c r="G182" s="117"/>
      <c r="H182" s="117"/>
      <c r="I182" s="117"/>
      <c r="J182" s="117"/>
      <c r="K182" s="117"/>
      <c r="L182" s="117"/>
      <c r="M182" s="117"/>
      <c r="N182" s="117"/>
      <c r="O182" s="130"/>
      <c r="P182" s="117"/>
      <c r="Q182" s="117"/>
      <c r="R182" s="127"/>
      <c r="S182" s="127"/>
      <c r="T182" s="127"/>
      <c r="U182" s="127"/>
      <c r="V182" s="127"/>
      <c r="W182" s="127"/>
      <c r="X182" s="127"/>
    </row>
    <row r="183" spans="7:24" ht="12.75">
      <c r="G183" s="117"/>
      <c r="H183" s="117"/>
      <c r="I183" s="117"/>
      <c r="J183" s="117"/>
      <c r="K183" s="117"/>
      <c r="L183" s="117"/>
      <c r="M183" s="117"/>
      <c r="N183" s="117"/>
      <c r="O183" s="130"/>
      <c r="P183" s="117"/>
      <c r="Q183" s="117"/>
      <c r="R183" s="127"/>
      <c r="S183" s="127"/>
      <c r="T183" s="127"/>
      <c r="U183" s="127"/>
      <c r="V183" s="127"/>
      <c r="W183" s="127"/>
      <c r="X183" s="127"/>
    </row>
    <row r="184" spans="7:24" ht="12.75">
      <c r="G184" s="117"/>
      <c r="H184" s="117"/>
      <c r="I184" s="117"/>
      <c r="J184" s="117"/>
      <c r="K184" s="117"/>
      <c r="L184" s="117"/>
      <c r="M184" s="117"/>
      <c r="N184" s="117"/>
      <c r="O184" s="130"/>
      <c r="P184" s="117"/>
      <c r="Q184" s="117"/>
      <c r="R184" s="127"/>
      <c r="S184" s="127"/>
      <c r="T184" s="127"/>
      <c r="U184" s="127"/>
      <c r="V184" s="127"/>
      <c r="W184" s="127"/>
      <c r="X184" s="127"/>
    </row>
    <row r="185" spans="7:24" ht="12.75">
      <c r="G185" s="117"/>
      <c r="H185" s="117"/>
      <c r="I185" s="117"/>
      <c r="J185" s="117"/>
      <c r="K185" s="117"/>
      <c r="L185" s="117"/>
      <c r="M185" s="117"/>
      <c r="N185" s="117"/>
      <c r="O185" s="130"/>
      <c r="P185" s="117"/>
      <c r="Q185" s="117"/>
      <c r="R185" s="127"/>
      <c r="S185" s="127"/>
      <c r="T185" s="127"/>
      <c r="U185" s="127"/>
      <c r="V185" s="127"/>
      <c r="W185" s="127"/>
      <c r="X185" s="127"/>
    </row>
    <row r="186" spans="7:24" ht="12.75">
      <c r="G186" s="117"/>
      <c r="H186" s="117"/>
      <c r="I186" s="117"/>
      <c r="J186" s="117"/>
      <c r="K186" s="117"/>
      <c r="L186" s="117"/>
      <c r="M186" s="117"/>
      <c r="N186" s="117"/>
      <c r="O186" s="130"/>
      <c r="P186" s="117"/>
      <c r="Q186" s="117"/>
      <c r="R186" s="127"/>
      <c r="S186" s="127"/>
      <c r="T186" s="127"/>
      <c r="U186" s="127"/>
      <c r="V186" s="127"/>
      <c r="W186" s="127"/>
      <c r="X186" s="127"/>
    </row>
    <row r="187" spans="7:24" ht="12.75">
      <c r="G187" s="117"/>
      <c r="H187" s="117"/>
      <c r="I187" s="117"/>
      <c r="J187" s="117"/>
      <c r="K187" s="117"/>
      <c r="L187" s="117"/>
      <c r="M187" s="117"/>
      <c r="N187" s="117"/>
      <c r="O187" s="130"/>
      <c r="P187" s="117"/>
      <c r="Q187" s="117"/>
      <c r="R187" s="127"/>
      <c r="S187" s="127"/>
      <c r="T187" s="127"/>
      <c r="U187" s="127"/>
      <c r="V187" s="127"/>
      <c r="W187" s="127"/>
      <c r="X187" s="127"/>
    </row>
    <row r="188" spans="7:24" ht="12.75">
      <c r="G188" s="117"/>
      <c r="H188" s="117"/>
      <c r="I188" s="117"/>
      <c r="J188" s="117"/>
      <c r="K188" s="117"/>
      <c r="L188" s="117"/>
      <c r="M188" s="117"/>
      <c r="N188" s="117"/>
      <c r="O188" s="130"/>
      <c r="P188" s="117"/>
      <c r="Q188" s="117"/>
      <c r="R188" s="127"/>
      <c r="S188" s="127"/>
      <c r="T188" s="127"/>
      <c r="U188" s="127"/>
      <c r="V188" s="127"/>
      <c r="W188" s="127"/>
      <c r="X188" s="127"/>
    </row>
    <row r="189" spans="7:24" ht="12.75">
      <c r="G189" s="117"/>
      <c r="H189" s="117"/>
      <c r="I189" s="117"/>
      <c r="J189" s="117"/>
      <c r="K189" s="117"/>
      <c r="L189" s="117"/>
      <c r="M189" s="117"/>
      <c r="N189" s="117"/>
      <c r="O189" s="130"/>
      <c r="P189" s="117"/>
      <c r="Q189" s="117"/>
      <c r="R189" s="127"/>
      <c r="S189" s="127"/>
      <c r="T189" s="127"/>
      <c r="U189" s="127"/>
      <c r="V189" s="127"/>
      <c r="W189" s="127"/>
      <c r="X189" s="127"/>
    </row>
    <row r="190" spans="7:24" ht="12.75">
      <c r="G190" s="117"/>
      <c r="H190" s="117"/>
      <c r="I190" s="117"/>
      <c r="J190" s="117"/>
      <c r="K190" s="117"/>
      <c r="L190" s="117"/>
      <c r="M190" s="117"/>
      <c r="N190" s="117"/>
      <c r="O190" s="130"/>
      <c r="P190" s="117"/>
      <c r="Q190" s="117"/>
      <c r="R190" s="127"/>
      <c r="S190" s="127"/>
      <c r="T190" s="127"/>
      <c r="U190" s="127"/>
      <c r="V190" s="127"/>
      <c r="W190" s="127"/>
      <c r="X190" s="127"/>
    </row>
    <row r="191" spans="7:24" ht="12.75">
      <c r="G191" s="117"/>
      <c r="H191" s="117"/>
      <c r="I191" s="117"/>
      <c r="J191" s="117"/>
      <c r="K191" s="117"/>
      <c r="L191" s="117"/>
      <c r="M191" s="117"/>
      <c r="N191" s="117"/>
      <c r="O191" s="130"/>
      <c r="P191" s="117"/>
      <c r="Q191" s="117"/>
      <c r="R191" s="127"/>
      <c r="S191" s="127"/>
      <c r="T191" s="127"/>
      <c r="U191" s="127"/>
      <c r="V191" s="127"/>
      <c r="W191" s="127"/>
      <c r="X191" s="127"/>
    </row>
    <row r="192" spans="7:24" ht="12.75">
      <c r="G192" s="117"/>
      <c r="H192" s="117"/>
      <c r="I192" s="117"/>
      <c r="J192" s="117"/>
      <c r="K192" s="117"/>
      <c r="L192" s="117"/>
      <c r="M192" s="117"/>
      <c r="N192" s="117"/>
      <c r="O192" s="130"/>
      <c r="P192" s="117"/>
      <c r="Q192" s="117"/>
      <c r="R192" s="127"/>
      <c r="S192" s="127"/>
      <c r="T192" s="127"/>
      <c r="U192" s="127"/>
      <c r="V192" s="127"/>
      <c r="W192" s="127"/>
      <c r="X192" s="127"/>
    </row>
    <row r="193" spans="7:24" ht="12.75">
      <c r="G193" s="117"/>
      <c r="H193" s="117"/>
      <c r="I193" s="117"/>
      <c r="J193" s="117"/>
      <c r="K193" s="117"/>
      <c r="L193" s="117"/>
      <c r="M193" s="117"/>
      <c r="N193" s="117"/>
      <c r="O193" s="130"/>
      <c r="P193" s="117"/>
      <c r="Q193" s="117"/>
      <c r="R193" s="127"/>
      <c r="S193" s="127"/>
      <c r="T193" s="127"/>
      <c r="U193" s="127"/>
      <c r="V193" s="127"/>
      <c r="W193" s="127"/>
      <c r="X193" s="127"/>
    </row>
    <row r="194" spans="7:24" ht="12.75">
      <c r="G194" s="117"/>
      <c r="H194" s="117"/>
      <c r="I194" s="117"/>
      <c r="J194" s="117"/>
      <c r="K194" s="117"/>
      <c r="L194" s="117"/>
      <c r="M194" s="117"/>
      <c r="N194" s="117"/>
      <c r="O194" s="130"/>
      <c r="P194" s="117"/>
      <c r="Q194" s="117"/>
      <c r="R194" s="127"/>
      <c r="S194" s="127"/>
      <c r="T194" s="127"/>
      <c r="U194" s="127"/>
      <c r="V194" s="127"/>
      <c r="W194" s="127"/>
      <c r="X194" s="127"/>
    </row>
    <row r="195" spans="7:24" ht="12.75">
      <c r="G195" s="117"/>
      <c r="H195" s="117"/>
      <c r="I195" s="117"/>
      <c r="J195" s="117"/>
      <c r="K195" s="117"/>
      <c r="L195" s="117"/>
      <c r="M195" s="117"/>
      <c r="N195" s="117"/>
      <c r="O195" s="130"/>
      <c r="P195" s="117"/>
      <c r="Q195" s="117"/>
      <c r="R195" s="127"/>
      <c r="S195" s="127"/>
      <c r="T195" s="127"/>
      <c r="U195" s="127"/>
      <c r="V195" s="127"/>
      <c r="W195" s="127"/>
      <c r="X195" s="127"/>
    </row>
    <row r="196" spans="7:24" ht="12.75">
      <c r="G196" s="117"/>
      <c r="H196" s="117"/>
      <c r="I196" s="117"/>
      <c r="J196" s="117"/>
      <c r="K196" s="117"/>
      <c r="L196" s="117"/>
      <c r="M196" s="117"/>
      <c r="N196" s="117"/>
      <c r="O196" s="130"/>
      <c r="P196" s="117"/>
      <c r="Q196" s="117"/>
      <c r="R196" s="127"/>
      <c r="S196" s="127"/>
      <c r="T196" s="127"/>
      <c r="U196" s="127"/>
      <c r="V196" s="127"/>
      <c r="W196" s="127"/>
      <c r="X196" s="127"/>
    </row>
    <row r="197" spans="7:24" ht="12.75">
      <c r="G197" s="117"/>
      <c r="H197" s="117"/>
      <c r="I197" s="117"/>
      <c r="J197" s="117"/>
      <c r="K197" s="117"/>
      <c r="L197" s="117"/>
      <c r="M197" s="117"/>
      <c r="N197" s="117"/>
      <c r="O197" s="130"/>
      <c r="P197" s="117"/>
      <c r="Q197" s="117"/>
      <c r="R197" s="127"/>
      <c r="S197" s="127"/>
      <c r="T197" s="127"/>
      <c r="U197" s="127"/>
      <c r="V197" s="127"/>
      <c r="W197" s="127"/>
      <c r="X197" s="127"/>
    </row>
    <row r="198" spans="7:24" ht="12.75">
      <c r="G198" s="117"/>
      <c r="H198" s="117"/>
      <c r="I198" s="117"/>
      <c r="J198" s="117"/>
      <c r="K198" s="117"/>
      <c r="L198" s="117"/>
      <c r="M198" s="117"/>
      <c r="N198" s="117"/>
      <c r="O198" s="130"/>
      <c r="P198" s="117"/>
      <c r="Q198" s="117"/>
      <c r="R198" s="127"/>
      <c r="S198" s="127"/>
      <c r="T198" s="127"/>
      <c r="U198" s="127"/>
      <c r="V198" s="127"/>
      <c r="W198" s="127"/>
      <c r="X198" s="127"/>
    </row>
    <row r="199" spans="7:24" ht="12.75">
      <c r="G199" s="117"/>
      <c r="H199" s="117"/>
      <c r="I199" s="117"/>
      <c r="J199" s="117"/>
      <c r="K199" s="117"/>
      <c r="L199" s="117"/>
      <c r="M199" s="117"/>
      <c r="N199" s="117"/>
      <c r="O199" s="130"/>
      <c r="P199" s="117"/>
      <c r="Q199" s="117"/>
      <c r="R199" s="127"/>
      <c r="S199" s="127"/>
      <c r="T199" s="127"/>
      <c r="U199" s="127"/>
      <c r="V199" s="127"/>
      <c r="W199" s="127"/>
      <c r="X199" s="127"/>
    </row>
    <row r="200" spans="7:24" ht="12.75">
      <c r="G200" s="117"/>
      <c r="H200" s="117"/>
      <c r="I200" s="117"/>
      <c r="J200" s="117"/>
      <c r="K200" s="117"/>
      <c r="L200" s="117"/>
      <c r="M200" s="117"/>
      <c r="N200" s="117"/>
      <c r="O200" s="130"/>
      <c r="P200" s="117"/>
      <c r="Q200" s="117"/>
      <c r="R200" s="127"/>
      <c r="S200" s="127"/>
      <c r="T200" s="127"/>
      <c r="U200" s="127"/>
      <c r="V200" s="127"/>
      <c r="W200" s="127"/>
      <c r="X200" s="127"/>
    </row>
    <row r="201" spans="7:24" ht="12.75">
      <c r="G201" s="117"/>
      <c r="H201" s="117"/>
      <c r="I201" s="117"/>
      <c r="J201" s="117"/>
      <c r="K201" s="117"/>
      <c r="L201" s="117"/>
      <c r="M201" s="117"/>
      <c r="N201" s="117"/>
      <c r="O201" s="130"/>
      <c r="P201" s="117"/>
      <c r="Q201" s="117"/>
      <c r="R201" s="127"/>
      <c r="S201" s="127"/>
      <c r="T201" s="127"/>
      <c r="U201" s="127"/>
      <c r="V201" s="127"/>
      <c r="W201" s="127"/>
      <c r="X201" s="127"/>
    </row>
    <row r="202" spans="7:24" ht="12.75">
      <c r="G202" s="117"/>
      <c r="H202" s="117"/>
      <c r="I202" s="117"/>
      <c r="J202" s="117"/>
      <c r="K202" s="117"/>
      <c r="L202" s="117"/>
      <c r="M202" s="117"/>
      <c r="N202" s="117"/>
      <c r="O202" s="130"/>
      <c r="P202" s="117"/>
      <c r="Q202" s="117"/>
      <c r="R202" s="127"/>
      <c r="S202" s="127"/>
      <c r="T202" s="127"/>
      <c r="U202" s="127"/>
      <c r="V202" s="127"/>
      <c r="W202" s="127"/>
      <c r="X202" s="127"/>
    </row>
    <row r="203" spans="7:24" ht="12.75">
      <c r="G203" s="117"/>
      <c r="H203" s="117"/>
      <c r="I203" s="117"/>
      <c r="J203" s="117"/>
      <c r="K203" s="117"/>
      <c r="L203" s="117"/>
      <c r="M203" s="117"/>
      <c r="N203" s="117"/>
      <c r="O203" s="130"/>
      <c r="P203" s="117"/>
      <c r="Q203" s="117"/>
      <c r="R203" s="127"/>
      <c r="S203" s="127"/>
      <c r="T203" s="127"/>
      <c r="U203" s="127"/>
      <c r="V203" s="127"/>
      <c r="W203" s="127"/>
      <c r="X203" s="127"/>
    </row>
    <row r="204" spans="7:24" ht="12.75">
      <c r="G204" s="117"/>
      <c r="H204" s="117"/>
      <c r="I204" s="117"/>
      <c r="J204" s="117"/>
      <c r="K204" s="117"/>
      <c r="L204" s="117"/>
      <c r="M204" s="117"/>
      <c r="N204" s="117"/>
      <c r="O204" s="130"/>
      <c r="P204" s="117"/>
      <c r="Q204" s="117"/>
      <c r="R204" s="127"/>
      <c r="S204" s="127"/>
      <c r="T204" s="127"/>
      <c r="U204" s="127"/>
      <c r="V204" s="127"/>
      <c r="W204" s="127"/>
      <c r="X204" s="127"/>
    </row>
    <row r="205" spans="7:24" ht="12.75">
      <c r="G205" s="117"/>
      <c r="H205" s="117"/>
      <c r="I205" s="117"/>
      <c r="J205" s="117"/>
      <c r="K205" s="117"/>
      <c r="L205" s="117"/>
      <c r="M205" s="117"/>
      <c r="N205" s="117"/>
      <c r="O205" s="130"/>
      <c r="P205" s="117"/>
      <c r="Q205" s="117"/>
      <c r="R205" s="127"/>
      <c r="S205" s="127"/>
      <c r="T205" s="127"/>
      <c r="U205" s="127"/>
      <c r="V205" s="127"/>
      <c r="W205" s="127"/>
      <c r="X205" s="127"/>
    </row>
    <row r="206" spans="7:24" ht="12.75">
      <c r="G206" s="117"/>
      <c r="H206" s="117"/>
      <c r="I206" s="117"/>
      <c r="J206" s="117"/>
      <c r="K206" s="117"/>
      <c r="L206" s="117"/>
      <c r="M206" s="117"/>
      <c r="N206" s="117"/>
      <c r="O206" s="130"/>
      <c r="P206" s="117"/>
      <c r="Q206" s="117"/>
      <c r="R206" s="127"/>
      <c r="S206" s="127"/>
      <c r="T206" s="127"/>
      <c r="U206" s="127"/>
      <c r="V206" s="127"/>
      <c r="W206" s="127"/>
      <c r="X206" s="127"/>
    </row>
    <row r="207" spans="7:24" ht="12.75">
      <c r="G207" s="117"/>
      <c r="H207" s="117"/>
      <c r="I207" s="117"/>
      <c r="J207" s="117"/>
      <c r="K207" s="117"/>
      <c r="L207" s="117"/>
      <c r="M207" s="117"/>
      <c r="N207" s="117"/>
      <c r="O207" s="130"/>
      <c r="P207" s="117"/>
      <c r="Q207" s="117"/>
      <c r="R207" s="127"/>
      <c r="S207" s="127"/>
      <c r="T207" s="127"/>
      <c r="U207" s="127"/>
      <c r="V207" s="127"/>
      <c r="W207" s="127"/>
      <c r="X207" s="127"/>
    </row>
    <row r="208" spans="7:24" ht="12.75">
      <c r="G208" s="117"/>
      <c r="H208" s="117"/>
      <c r="I208" s="117"/>
      <c r="J208" s="117"/>
      <c r="K208" s="117"/>
      <c r="L208" s="117"/>
      <c r="M208" s="117"/>
      <c r="N208" s="117"/>
      <c r="O208" s="130"/>
      <c r="P208" s="117"/>
      <c r="Q208" s="117"/>
      <c r="R208" s="127"/>
      <c r="S208" s="127"/>
      <c r="T208" s="127"/>
      <c r="U208" s="127"/>
      <c r="V208" s="127"/>
      <c r="W208" s="127"/>
      <c r="X208" s="127"/>
    </row>
    <row r="209" spans="7:24" ht="12.75">
      <c r="G209" s="117"/>
      <c r="H209" s="117"/>
      <c r="I209" s="117"/>
      <c r="J209" s="117"/>
      <c r="K209" s="117"/>
      <c r="L209" s="117"/>
      <c r="M209" s="117"/>
      <c r="N209" s="117"/>
      <c r="O209" s="130"/>
      <c r="P209" s="117"/>
      <c r="Q209" s="117"/>
      <c r="R209" s="127"/>
      <c r="S209" s="127"/>
      <c r="T209" s="127"/>
      <c r="U209" s="127"/>
      <c r="V209" s="127"/>
      <c r="W209" s="127"/>
      <c r="X209" s="127"/>
    </row>
    <row r="210" spans="7:24" ht="12.75">
      <c r="G210" s="117"/>
      <c r="H210" s="117"/>
      <c r="I210" s="117"/>
      <c r="J210" s="117"/>
      <c r="K210" s="117"/>
      <c r="L210" s="117"/>
      <c r="M210" s="117"/>
      <c r="N210" s="117"/>
      <c r="O210" s="130"/>
      <c r="P210" s="117"/>
      <c r="Q210" s="117"/>
      <c r="R210" s="127"/>
      <c r="S210" s="127"/>
      <c r="T210" s="127"/>
      <c r="U210" s="127"/>
      <c r="V210" s="127"/>
      <c r="W210" s="127"/>
      <c r="X210" s="127"/>
    </row>
    <row r="211" spans="7:24" ht="12.75">
      <c r="G211" s="117"/>
      <c r="H211" s="117"/>
      <c r="I211" s="117"/>
      <c r="J211" s="117"/>
      <c r="K211" s="117"/>
      <c r="L211" s="117"/>
      <c r="M211" s="117"/>
      <c r="N211" s="117"/>
      <c r="O211" s="130"/>
      <c r="P211" s="117"/>
      <c r="Q211" s="117"/>
      <c r="R211" s="127"/>
      <c r="S211" s="127"/>
      <c r="T211" s="127"/>
      <c r="U211" s="127"/>
      <c r="V211" s="127"/>
      <c r="W211" s="127"/>
      <c r="X211" s="127"/>
    </row>
    <row r="212" spans="7:24" ht="12.75">
      <c r="G212" s="117"/>
      <c r="H212" s="117"/>
      <c r="I212" s="117"/>
      <c r="J212" s="117"/>
      <c r="K212" s="117"/>
      <c r="L212" s="117"/>
      <c r="M212" s="117"/>
      <c r="N212" s="117"/>
      <c r="O212" s="130"/>
      <c r="P212" s="117"/>
      <c r="Q212" s="117"/>
      <c r="R212" s="127"/>
      <c r="S212" s="127"/>
      <c r="T212" s="127"/>
      <c r="U212" s="127"/>
      <c r="V212" s="127"/>
      <c r="W212" s="127"/>
      <c r="X212" s="127"/>
    </row>
    <row r="213" spans="7:24" ht="12.75">
      <c r="G213" s="117"/>
      <c r="H213" s="117"/>
      <c r="I213" s="117"/>
      <c r="J213" s="117"/>
      <c r="K213" s="117"/>
      <c r="L213" s="117"/>
      <c r="M213" s="117"/>
      <c r="N213" s="117"/>
      <c r="O213" s="130"/>
      <c r="P213" s="117"/>
      <c r="Q213" s="117"/>
      <c r="R213" s="127"/>
      <c r="S213" s="127"/>
      <c r="T213" s="127"/>
      <c r="U213" s="127"/>
      <c r="V213" s="127"/>
      <c r="W213" s="127"/>
      <c r="X213" s="127"/>
    </row>
    <row r="214" spans="18:24" ht="12.75">
      <c r="R214" s="127"/>
      <c r="S214" s="127"/>
      <c r="T214" s="127"/>
      <c r="U214" s="127"/>
      <c r="V214" s="127"/>
      <c r="W214" s="127"/>
      <c r="X214" s="127"/>
    </row>
    <row r="215" spans="18:24" ht="12.75">
      <c r="R215" s="127"/>
      <c r="S215" s="127"/>
      <c r="T215" s="127"/>
      <c r="U215" s="127"/>
      <c r="V215" s="127"/>
      <c r="W215" s="127"/>
      <c r="X215" s="127"/>
    </row>
    <row r="216" spans="18:24" ht="12.75">
      <c r="R216" s="127"/>
      <c r="S216" s="127"/>
      <c r="T216" s="127"/>
      <c r="U216" s="127"/>
      <c r="V216" s="127"/>
      <c r="W216" s="127"/>
      <c r="X216" s="127"/>
    </row>
    <row r="217" spans="18:24" ht="12.75">
      <c r="R217" s="127"/>
      <c r="S217" s="127"/>
      <c r="T217" s="127"/>
      <c r="U217" s="127"/>
      <c r="V217" s="127"/>
      <c r="W217" s="127"/>
      <c r="X217" s="127"/>
    </row>
    <row r="218" spans="18:24" ht="12.75">
      <c r="R218" s="127"/>
      <c r="S218" s="127"/>
      <c r="T218" s="127"/>
      <c r="U218" s="127"/>
      <c r="V218" s="127"/>
      <c r="W218" s="127"/>
      <c r="X218" s="127"/>
    </row>
    <row r="219" spans="18:24" ht="12.75">
      <c r="R219" s="127"/>
      <c r="S219" s="127"/>
      <c r="T219" s="127"/>
      <c r="U219" s="127"/>
      <c r="V219" s="127"/>
      <c r="W219" s="127"/>
      <c r="X219" s="127"/>
    </row>
    <row r="220" spans="18:24" ht="12.75">
      <c r="R220" s="127"/>
      <c r="S220" s="127"/>
      <c r="T220" s="127"/>
      <c r="U220" s="127"/>
      <c r="V220" s="127"/>
      <c r="W220" s="127"/>
      <c r="X220" s="127"/>
    </row>
    <row r="221" spans="18:24" ht="12.75">
      <c r="R221" s="127"/>
      <c r="S221" s="127"/>
      <c r="T221" s="127"/>
      <c r="U221" s="127"/>
      <c r="V221" s="127"/>
      <c r="W221" s="127"/>
      <c r="X221" s="127"/>
    </row>
    <row r="222" spans="18:24" ht="12.75">
      <c r="R222" s="127"/>
      <c r="S222" s="127"/>
      <c r="T222" s="127"/>
      <c r="U222" s="127"/>
      <c r="V222" s="127"/>
      <c r="W222" s="127"/>
      <c r="X222" s="127"/>
    </row>
    <row r="223" spans="18:24" ht="12.75">
      <c r="R223" s="127"/>
      <c r="S223" s="127"/>
      <c r="T223" s="127"/>
      <c r="U223" s="127"/>
      <c r="V223" s="127"/>
      <c r="W223" s="127"/>
      <c r="X223" s="127"/>
    </row>
    <row r="224" spans="18:24" ht="12.75">
      <c r="R224" s="127"/>
      <c r="S224" s="127"/>
      <c r="T224" s="127"/>
      <c r="U224" s="127"/>
      <c r="V224" s="127"/>
      <c r="W224" s="127"/>
      <c r="X224" s="127"/>
    </row>
    <row r="225" spans="18:24" ht="12.75">
      <c r="R225" s="127"/>
      <c r="S225" s="127"/>
      <c r="T225" s="127"/>
      <c r="U225" s="127"/>
      <c r="V225" s="127"/>
      <c r="W225" s="127"/>
      <c r="X225" s="127"/>
    </row>
    <row r="226" spans="18:24" ht="12.75">
      <c r="R226" s="127"/>
      <c r="S226" s="127"/>
      <c r="T226" s="127"/>
      <c r="U226" s="127"/>
      <c r="V226" s="127"/>
      <c r="W226" s="127"/>
      <c r="X226" s="127"/>
    </row>
    <row r="227" spans="18:24" ht="12.75">
      <c r="R227" s="127"/>
      <c r="S227" s="127"/>
      <c r="T227" s="127"/>
      <c r="U227" s="127"/>
      <c r="V227" s="127"/>
      <c r="W227" s="127"/>
      <c r="X227" s="127"/>
    </row>
    <row r="228" spans="18:24" ht="12.75">
      <c r="R228" s="127"/>
      <c r="S228" s="127"/>
      <c r="T228" s="127"/>
      <c r="U228" s="127"/>
      <c r="V228" s="127"/>
      <c r="W228" s="127"/>
      <c r="X228" s="127"/>
    </row>
    <row r="229" spans="18:24" ht="12.75">
      <c r="R229" s="127"/>
      <c r="S229" s="127"/>
      <c r="T229" s="127"/>
      <c r="U229" s="127"/>
      <c r="V229" s="127"/>
      <c r="W229" s="127"/>
      <c r="X229" s="127"/>
    </row>
    <row r="230" spans="18:24" ht="12.75">
      <c r="R230" s="127"/>
      <c r="S230" s="127"/>
      <c r="T230" s="127"/>
      <c r="U230" s="127"/>
      <c r="V230" s="127"/>
      <c r="W230" s="127"/>
      <c r="X230" s="127"/>
    </row>
    <row r="231" spans="18:24" ht="12.75">
      <c r="R231" s="127"/>
      <c r="S231" s="127"/>
      <c r="T231" s="127"/>
      <c r="U231" s="127"/>
      <c r="V231" s="127"/>
      <c r="W231" s="127"/>
      <c r="X231" s="127"/>
    </row>
    <row r="232" spans="18:24" ht="12.75">
      <c r="R232" s="127"/>
      <c r="S232" s="127"/>
      <c r="T232" s="127"/>
      <c r="U232" s="127"/>
      <c r="V232" s="127"/>
      <c r="W232" s="127"/>
      <c r="X232" s="127"/>
    </row>
    <row r="233" spans="18:24" ht="12.75">
      <c r="R233" s="127"/>
      <c r="S233" s="127"/>
      <c r="T233" s="127"/>
      <c r="U233" s="127"/>
      <c r="V233" s="127"/>
      <c r="W233" s="127"/>
      <c r="X233" s="127"/>
    </row>
    <row r="234" spans="18:24" ht="12.75">
      <c r="R234" s="127"/>
      <c r="S234" s="127"/>
      <c r="T234" s="127"/>
      <c r="U234" s="127"/>
      <c r="V234" s="127"/>
      <c r="W234" s="127"/>
      <c r="X234" s="127"/>
    </row>
    <row r="235" spans="18:24" ht="12.75">
      <c r="R235" s="127"/>
      <c r="S235" s="127"/>
      <c r="T235" s="127"/>
      <c r="U235" s="127"/>
      <c r="V235" s="127"/>
      <c r="W235" s="127"/>
      <c r="X235" s="127"/>
    </row>
    <row r="236" spans="18:24" ht="12.75">
      <c r="R236" s="127"/>
      <c r="S236" s="127"/>
      <c r="T236" s="127"/>
      <c r="U236" s="127"/>
      <c r="V236" s="127"/>
      <c r="W236" s="127"/>
      <c r="X236" s="127"/>
    </row>
    <row r="237" spans="18:24" ht="12.75">
      <c r="R237" s="127"/>
      <c r="S237" s="127"/>
      <c r="T237" s="127"/>
      <c r="U237" s="127"/>
      <c r="V237" s="127"/>
      <c r="W237" s="127"/>
      <c r="X237" s="127"/>
    </row>
    <row r="238" spans="18:24" ht="12.75">
      <c r="R238" s="127"/>
      <c r="S238" s="127"/>
      <c r="T238" s="127"/>
      <c r="U238" s="127"/>
      <c r="V238" s="127"/>
      <c r="W238" s="127"/>
      <c r="X238" s="127"/>
    </row>
    <row r="239" spans="18:24" ht="12.75">
      <c r="R239" s="127"/>
      <c r="S239" s="127"/>
      <c r="T239" s="127"/>
      <c r="U239" s="127"/>
      <c r="V239" s="127"/>
      <c r="W239" s="127"/>
      <c r="X239" s="127"/>
    </row>
    <row r="240" spans="18:24" ht="12.75">
      <c r="R240" s="127"/>
      <c r="S240" s="127"/>
      <c r="T240" s="127"/>
      <c r="U240" s="127"/>
      <c r="V240" s="127"/>
      <c r="W240" s="127"/>
      <c r="X240" s="127"/>
    </row>
    <row r="241" spans="18:24" ht="12.75">
      <c r="R241" s="127"/>
      <c r="S241" s="127"/>
      <c r="T241" s="127"/>
      <c r="U241" s="127"/>
      <c r="V241" s="127"/>
      <c r="W241" s="127"/>
      <c r="X241" s="127"/>
    </row>
    <row r="242" spans="18:24" ht="12.75">
      <c r="R242" s="127"/>
      <c r="S242" s="127"/>
      <c r="T242" s="127"/>
      <c r="U242" s="127"/>
      <c r="V242" s="127"/>
      <c r="W242" s="127"/>
      <c r="X242" s="127"/>
    </row>
    <row r="243" spans="18:24" ht="12.75">
      <c r="R243" s="127"/>
      <c r="S243" s="127"/>
      <c r="T243" s="127"/>
      <c r="U243" s="127"/>
      <c r="V243" s="127"/>
      <c r="W243" s="127"/>
      <c r="X243" s="127"/>
    </row>
    <row r="244" spans="18:24" ht="12.75">
      <c r="R244" s="127"/>
      <c r="S244" s="127"/>
      <c r="T244" s="127"/>
      <c r="U244" s="127"/>
      <c r="V244" s="127"/>
      <c r="W244" s="127"/>
      <c r="X244" s="127"/>
    </row>
    <row r="245" spans="18:24" ht="12.75">
      <c r="R245" s="127"/>
      <c r="S245" s="127"/>
      <c r="T245" s="127"/>
      <c r="U245" s="127"/>
      <c r="V245" s="127"/>
      <c r="W245" s="127"/>
      <c r="X245" s="127"/>
    </row>
    <row r="246" spans="18:24" ht="12.75">
      <c r="R246" s="127"/>
      <c r="S246" s="127"/>
      <c r="T246" s="127"/>
      <c r="U246" s="127"/>
      <c r="V246" s="127"/>
      <c r="W246" s="127"/>
      <c r="X246" s="127"/>
    </row>
    <row r="247" spans="18:24" ht="12.75">
      <c r="R247" s="127"/>
      <c r="S247" s="127"/>
      <c r="T247" s="127"/>
      <c r="U247" s="127"/>
      <c r="V247" s="127"/>
      <c r="W247" s="127"/>
      <c r="X247" s="127"/>
    </row>
    <row r="248" spans="18:24" ht="12.75">
      <c r="R248" s="127"/>
      <c r="S248" s="127"/>
      <c r="T248" s="127"/>
      <c r="U248" s="127"/>
      <c r="V248" s="127"/>
      <c r="W248" s="127"/>
      <c r="X248" s="127"/>
    </row>
    <row r="249" spans="18:24" ht="12.75">
      <c r="R249" s="127"/>
      <c r="S249" s="127"/>
      <c r="T249" s="127"/>
      <c r="U249" s="127"/>
      <c r="V249" s="127"/>
      <c r="W249" s="127"/>
      <c r="X249" s="127"/>
    </row>
    <row r="250" spans="18:24" ht="12.75">
      <c r="R250" s="127"/>
      <c r="S250" s="127"/>
      <c r="T250" s="127"/>
      <c r="U250" s="127"/>
      <c r="V250" s="127"/>
      <c r="W250" s="127"/>
      <c r="X250" s="127"/>
    </row>
    <row r="251" spans="18:24" ht="12.75">
      <c r="R251" s="127"/>
      <c r="S251" s="127"/>
      <c r="T251" s="127"/>
      <c r="U251" s="127"/>
      <c r="V251" s="127"/>
      <c r="W251" s="127"/>
      <c r="X251" s="127"/>
    </row>
    <row r="252" spans="18:24" ht="12.75">
      <c r="R252" s="127"/>
      <c r="S252" s="127"/>
      <c r="T252" s="127"/>
      <c r="U252" s="127"/>
      <c r="V252" s="127"/>
      <c r="W252" s="127"/>
      <c r="X252" s="127"/>
    </row>
    <row r="253" spans="18:24" ht="12.75">
      <c r="R253" s="127"/>
      <c r="S253" s="127"/>
      <c r="T253" s="127"/>
      <c r="U253" s="127"/>
      <c r="V253" s="127"/>
      <c r="W253" s="127"/>
      <c r="X253" s="127"/>
    </row>
    <row r="254" spans="18:24" ht="12.75">
      <c r="R254" s="127"/>
      <c r="S254" s="127"/>
      <c r="T254" s="127"/>
      <c r="U254" s="127"/>
      <c r="V254" s="127"/>
      <c r="W254" s="127"/>
      <c r="X254" s="127"/>
    </row>
    <row r="255" spans="18:24" ht="12.75">
      <c r="R255" s="127"/>
      <c r="S255" s="127"/>
      <c r="T255" s="127"/>
      <c r="U255" s="127"/>
      <c r="V255" s="127"/>
      <c r="W255" s="127"/>
      <c r="X255" s="127"/>
    </row>
    <row r="256" spans="18:24" ht="12.75">
      <c r="R256" s="127"/>
      <c r="S256" s="127"/>
      <c r="T256" s="127"/>
      <c r="U256" s="127"/>
      <c r="V256" s="127"/>
      <c r="W256" s="127"/>
      <c r="X256" s="127"/>
    </row>
    <row r="257" spans="18:24" ht="12.75">
      <c r="R257" s="127"/>
      <c r="S257" s="127"/>
      <c r="T257" s="127"/>
      <c r="U257" s="127"/>
      <c r="V257" s="127"/>
      <c r="W257" s="127"/>
      <c r="X257" s="127"/>
    </row>
    <row r="258" spans="18:24" ht="12.75">
      <c r="R258" s="127"/>
      <c r="S258" s="127"/>
      <c r="T258" s="127"/>
      <c r="U258" s="127"/>
      <c r="V258" s="127"/>
      <c r="W258" s="127"/>
      <c r="X258" s="127"/>
    </row>
    <row r="259" spans="18:24" ht="12.75">
      <c r="R259" s="127"/>
      <c r="S259" s="127"/>
      <c r="T259" s="127"/>
      <c r="U259" s="127"/>
      <c r="V259" s="127"/>
      <c r="W259" s="127"/>
      <c r="X259" s="127"/>
    </row>
    <row r="260" spans="18:24" ht="12.75">
      <c r="R260" s="127"/>
      <c r="S260" s="127"/>
      <c r="T260" s="127"/>
      <c r="U260" s="127"/>
      <c r="V260" s="127"/>
      <c r="W260" s="127"/>
      <c r="X260" s="127"/>
    </row>
    <row r="261" spans="18:24" ht="12.75">
      <c r="R261" s="127"/>
      <c r="S261" s="127"/>
      <c r="T261" s="127"/>
      <c r="U261" s="127"/>
      <c r="V261" s="127"/>
      <c r="W261" s="127"/>
      <c r="X261" s="127"/>
    </row>
    <row r="262" spans="18:24" ht="12.75">
      <c r="R262" s="127"/>
      <c r="S262" s="127"/>
      <c r="T262" s="127"/>
      <c r="U262" s="127"/>
      <c r="V262" s="127"/>
      <c r="W262" s="127"/>
      <c r="X262" s="127"/>
    </row>
    <row r="263" spans="18:24" ht="12.75">
      <c r="R263" s="127"/>
      <c r="S263" s="127"/>
      <c r="T263" s="127"/>
      <c r="U263" s="127"/>
      <c r="V263" s="127"/>
      <c r="W263" s="127"/>
      <c r="X263" s="127"/>
    </row>
    <row r="264" spans="18:24" ht="12.75">
      <c r="R264" s="127"/>
      <c r="S264" s="127"/>
      <c r="T264" s="127"/>
      <c r="U264" s="127"/>
      <c r="V264" s="127"/>
      <c r="W264" s="127"/>
      <c r="X264" s="127"/>
    </row>
    <row r="265" spans="18:24" ht="12.75">
      <c r="R265" s="127"/>
      <c r="S265" s="127"/>
      <c r="T265" s="127"/>
      <c r="U265" s="127"/>
      <c r="V265" s="127"/>
      <c r="W265" s="127"/>
      <c r="X265" s="127"/>
    </row>
    <row r="266" spans="18:24" ht="12.75">
      <c r="R266" s="127"/>
      <c r="S266" s="127"/>
      <c r="T266" s="127"/>
      <c r="U266" s="127"/>
      <c r="V266" s="127"/>
      <c r="W266" s="127"/>
      <c r="X266" s="127"/>
    </row>
    <row r="267" spans="18:24" ht="12.75">
      <c r="R267" s="127"/>
      <c r="S267" s="127"/>
      <c r="T267" s="127"/>
      <c r="U267" s="127"/>
      <c r="V267" s="127"/>
      <c r="W267" s="127"/>
      <c r="X267" s="127"/>
    </row>
    <row r="268" spans="18:24" ht="12.75">
      <c r="R268" s="127"/>
      <c r="S268" s="127"/>
      <c r="T268" s="127"/>
      <c r="U268" s="127"/>
      <c r="V268" s="127"/>
      <c r="W268" s="127"/>
      <c r="X268" s="127"/>
    </row>
    <row r="269" spans="18:24" ht="12.75">
      <c r="R269" s="127"/>
      <c r="S269" s="127"/>
      <c r="T269" s="127"/>
      <c r="U269" s="127"/>
      <c r="V269" s="127"/>
      <c r="W269" s="127"/>
      <c r="X269" s="127"/>
    </row>
    <row r="270" spans="18:24" ht="12.75">
      <c r="R270" s="127"/>
      <c r="S270" s="127"/>
      <c r="T270" s="127"/>
      <c r="U270" s="127"/>
      <c r="V270" s="127"/>
      <c r="W270" s="127"/>
      <c r="X270" s="127"/>
    </row>
    <row r="271" spans="18:24" ht="12.75">
      <c r="R271" s="127"/>
      <c r="S271" s="127"/>
      <c r="T271" s="127"/>
      <c r="U271" s="127"/>
      <c r="V271" s="127"/>
      <c r="W271" s="127"/>
      <c r="X271" s="127"/>
    </row>
    <row r="272" spans="18:24" ht="12.75">
      <c r="R272" s="127"/>
      <c r="S272" s="127"/>
      <c r="T272" s="127"/>
      <c r="U272" s="127"/>
      <c r="V272" s="127"/>
      <c r="W272" s="127"/>
      <c r="X272" s="127"/>
    </row>
    <row r="273" spans="18:24" ht="12.75">
      <c r="R273" s="127"/>
      <c r="S273" s="127"/>
      <c r="T273" s="127"/>
      <c r="U273" s="127"/>
      <c r="V273" s="127"/>
      <c r="W273" s="127"/>
      <c r="X273" s="127"/>
    </row>
    <row r="274" spans="18:24" ht="12.75">
      <c r="R274" s="127"/>
      <c r="S274" s="127"/>
      <c r="T274" s="127"/>
      <c r="U274" s="127"/>
      <c r="V274" s="127"/>
      <c r="W274" s="127"/>
      <c r="X274" s="127"/>
    </row>
    <row r="275" spans="18:24" ht="12.75">
      <c r="R275" s="127"/>
      <c r="S275" s="127"/>
      <c r="T275" s="127"/>
      <c r="U275" s="127"/>
      <c r="V275" s="127"/>
      <c r="W275" s="127"/>
      <c r="X275" s="127"/>
    </row>
    <row r="276" spans="18:24" ht="12.75">
      <c r="R276" s="127"/>
      <c r="S276" s="127"/>
      <c r="T276" s="127"/>
      <c r="U276" s="127"/>
      <c r="V276" s="127"/>
      <c r="W276" s="127"/>
      <c r="X276" s="127"/>
    </row>
    <row r="277" spans="18:24" ht="12.75">
      <c r="R277" s="127"/>
      <c r="S277" s="127"/>
      <c r="T277" s="127"/>
      <c r="U277" s="127"/>
      <c r="V277" s="127"/>
      <c r="W277" s="127"/>
      <c r="X277" s="127"/>
    </row>
    <row r="278" spans="18:24" ht="12.75">
      <c r="R278" s="127"/>
      <c r="S278" s="127"/>
      <c r="T278" s="127"/>
      <c r="U278" s="127"/>
      <c r="V278" s="127"/>
      <c r="W278" s="127"/>
      <c r="X278" s="127"/>
    </row>
    <row r="279" spans="18:24" ht="12.75">
      <c r="R279" s="127"/>
      <c r="S279" s="127"/>
      <c r="T279" s="127"/>
      <c r="U279" s="127"/>
      <c r="V279" s="127"/>
      <c r="W279" s="127"/>
      <c r="X279" s="127"/>
    </row>
    <row r="280" spans="18:24" ht="12.75">
      <c r="R280" s="127"/>
      <c r="S280" s="127"/>
      <c r="T280" s="127"/>
      <c r="U280" s="127"/>
      <c r="V280" s="127"/>
      <c r="W280" s="127"/>
      <c r="X280" s="127"/>
    </row>
    <row r="281" spans="18:24" ht="12.75">
      <c r="R281" s="127"/>
      <c r="S281" s="127"/>
      <c r="T281" s="127"/>
      <c r="U281" s="127"/>
      <c r="V281" s="127"/>
      <c r="W281" s="127"/>
      <c r="X281" s="127"/>
    </row>
    <row r="282" spans="18:24" ht="12.75">
      <c r="R282" s="127"/>
      <c r="S282" s="127"/>
      <c r="T282" s="127"/>
      <c r="U282" s="127"/>
      <c r="V282" s="127"/>
      <c r="W282" s="127"/>
      <c r="X282" s="127"/>
    </row>
    <row r="283" spans="18:24" ht="12.75">
      <c r="R283" s="127"/>
      <c r="S283" s="127"/>
      <c r="T283" s="127"/>
      <c r="U283" s="127"/>
      <c r="V283" s="127"/>
      <c r="W283" s="127"/>
      <c r="X283" s="127"/>
    </row>
    <row r="284" spans="18:24" ht="12.75">
      <c r="R284" s="127"/>
      <c r="S284" s="127"/>
      <c r="T284" s="127"/>
      <c r="U284" s="127"/>
      <c r="V284" s="127"/>
      <c r="W284" s="127"/>
      <c r="X284" s="127"/>
    </row>
    <row r="285" spans="18:24" ht="12.75">
      <c r="R285" s="127"/>
      <c r="S285" s="127"/>
      <c r="T285" s="127"/>
      <c r="U285" s="127"/>
      <c r="V285" s="127"/>
      <c r="W285" s="127"/>
      <c r="X285" s="127"/>
    </row>
    <row r="286" spans="18:24" ht="12.75">
      <c r="R286" s="127"/>
      <c r="S286" s="127"/>
      <c r="T286" s="127"/>
      <c r="U286" s="127"/>
      <c r="V286" s="127"/>
      <c r="W286" s="127"/>
      <c r="X286" s="127"/>
    </row>
    <row r="287" spans="18:24" ht="12.75">
      <c r="R287" s="127"/>
      <c r="S287" s="127"/>
      <c r="T287" s="127"/>
      <c r="U287" s="127"/>
      <c r="V287" s="127"/>
      <c r="W287" s="127"/>
      <c r="X287" s="127"/>
    </row>
    <row r="288" spans="18:24" ht="12.75">
      <c r="R288" s="127"/>
      <c r="S288" s="127"/>
      <c r="T288" s="127"/>
      <c r="U288" s="127"/>
      <c r="V288" s="127"/>
      <c r="W288" s="127"/>
      <c r="X288" s="127"/>
    </row>
    <row r="289" spans="18:24" ht="12.75">
      <c r="R289" s="127"/>
      <c r="S289" s="127"/>
      <c r="T289" s="127"/>
      <c r="U289" s="127"/>
      <c r="V289" s="127"/>
      <c r="W289" s="127"/>
      <c r="X289" s="127"/>
    </row>
    <row r="290" spans="18:24" ht="12.75">
      <c r="R290" s="127"/>
      <c r="S290" s="127"/>
      <c r="T290" s="127"/>
      <c r="U290" s="127"/>
      <c r="V290" s="127"/>
      <c r="W290" s="127"/>
      <c r="X290" s="127"/>
    </row>
    <row r="291" spans="18:24" ht="12.75">
      <c r="R291" s="127"/>
      <c r="S291" s="127"/>
      <c r="T291" s="127"/>
      <c r="U291" s="127"/>
      <c r="V291" s="127"/>
      <c r="W291" s="127"/>
      <c r="X291" s="127"/>
    </row>
    <row r="292" spans="18:24" ht="12.75">
      <c r="R292" s="127"/>
      <c r="S292" s="127"/>
      <c r="T292" s="127"/>
      <c r="U292" s="127"/>
      <c r="V292" s="127"/>
      <c r="W292" s="127"/>
      <c r="X292" s="127"/>
    </row>
    <row r="293" spans="18:24" ht="12.75">
      <c r="R293" s="127"/>
      <c r="S293" s="127"/>
      <c r="T293" s="127"/>
      <c r="U293" s="127"/>
      <c r="V293" s="127"/>
      <c r="W293" s="127"/>
      <c r="X293" s="127"/>
    </row>
    <row r="294" spans="18:24" ht="12.75">
      <c r="R294" s="127"/>
      <c r="S294" s="127"/>
      <c r="T294" s="127"/>
      <c r="U294" s="127"/>
      <c r="V294" s="127"/>
      <c r="W294" s="127"/>
      <c r="X294" s="127"/>
    </row>
    <row r="295" spans="18:24" ht="12.75">
      <c r="R295" s="127"/>
      <c r="S295" s="127"/>
      <c r="T295" s="127"/>
      <c r="U295" s="127"/>
      <c r="V295" s="127"/>
      <c r="W295" s="127"/>
      <c r="X295" s="127"/>
    </row>
    <row r="296" spans="18:24" ht="12.75">
      <c r="R296" s="127"/>
      <c r="S296" s="127"/>
      <c r="T296" s="127"/>
      <c r="U296" s="127"/>
      <c r="V296" s="127"/>
      <c r="W296" s="127"/>
      <c r="X296" s="127"/>
    </row>
    <row r="297" spans="18:24" ht="12.75">
      <c r="R297" s="127"/>
      <c r="S297" s="127"/>
      <c r="T297" s="127"/>
      <c r="U297" s="127"/>
      <c r="V297" s="127"/>
      <c r="W297" s="127"/>
      <c r="X297" s="127"/>
    </row>
    <row r="298" spans="18:24" ht="12.75">
      <c r="R298" s="127"/>
      <c r="S298" s="127"/>
      <c r="T298" s="127"/>
      <c r="U298" s="127"/>
      <c r="V298" s="127"/>
      <c r="W298" s="127"/>
      <c r="X298" s="127"/>
    </row>
    <row r="299" spans="18:24" ht="12.75">
      <c r="R299" s="127"/>
      <c r="S299" s="127"/>
      <c r="T299" s="127"/>
      <c r="U299" s="127"/>
      <c r="V299" s="127"/>
      <c r="W299" s="127"/>
      <c r="X299" s="127"/>
    </row>
    <row r="300" spans="18:24" ht="12.75">
      <c r="R300" s="127"/>
      <c r="S300" s="127"/>
      <c r="T300" s="127"/>
      <c r="U300" s="127"/>
      <c r="V300" s="127"/>
      <c r="W300" s="127"/>
      <c r="X300" s="127"/>
    </row>
    <row r="301" spans="18:24" ht="12.75">
      <c r="R301" s="127"/>
      <c r="S301" s="127"/>
      <c r="T301" s="127"/>
      <c r="U301" s="127"/>
      <c r="V301" s="127"/>
      <c r="W301" s="127"/>
      <c r="X301" s="127"/>
    </row>
    <row r="302" spans="18:24" ht="12.75">
      <c r="R302" s="127"/>
      <c r="S302" s="127"/>
      <c r="T302" s="127"/>
      <c r="U302" s="127"/>
      <c r="V302" s="127"/>
      <c r="W302" s="127"/>
      <c r="X302" s="127"/>
    </row>
    <row r="303" spans="18:24" ht="12.75">
      <c r="R303" s="127"/>
      <c r="S303" s="127"/>
      <c r="T303" s="127"/>
      <c r="U303" s="127"/>
      <c r="V303" s="127"/>
      <c r="W303" s="127"/>
      <c r="X303" s="127"/>
    </row>
    <row r="304" spans="18:24" ht="12.75">
      <c r="R304" s="127"/>
      <c r="S304" s="127"/>
      <c r="T304" s="127"/>
      <c r="U304" s="127"/>
      <c r="V304" s="127"/>
      <c r="W304" s="127"/>
      <c r="X304" s="127"/>
    </row>
    <row r="305" spans="18:24" ht="12.75">
      <c r="R305" s="127"/>
      <c r="S305" s="127"/>
      <c r="T305" s="127"/>
      <c r="U305" s="127"/>
      <c r="V305" s="127"/>
      <c r="W305" s="127"/>
      <c r="X305" s="127"/>
    </row>
    <row r="306" spans="18:24" ht="12.75">
      <c r="R306" s="127"/>
      <c r="S306" s="127"/>
      <c r="T306" s="127"/>
      <c r="U306" s="127"/>
      <c r="V306" s="127"/>
      <c r="W306" s="127"/>
      <c r="X306" s="127"/>
    </row>
    <row r="307" spans="18:24" ht="12.75">
      <c r="R307" s="127"/>
      <c r="S307" s="127"/>
      <c r="T307" s="127"/>
      <c r="U307" s="127"/>
      <c r="V307" s="127"/>
      <c r="W307" s="127"/>
      <c r="X307" s="127"/>
    </row>
    <row r="308" spans="18:24" ht="12.75">
      <c r="R308" s="127"/>
      <c r="S308" s="127"/>
      <c r="T308" s="127"/>
      <c r="U308" s="127"/>
      <c r="V308" s="127"/>
      <c r="W308" s="127"/>
      <c r="X308" s="127"/>
    </row>
    <row r="309" spans="18:24" ht="12.75">
      <c r="R309" s="127"/>
      <c r="S309" s="127"/>
      <c r="T309" s="127"/>
      <c r="U309" s="127"/>
      <c r="V309" s="127"/>
      <c r="W309" s="127"/>
      <c r="X309" s="127"/>
    </row>
    <row r="310" spans="18:24" ht="12.75">
      <c r="R310" s="127"/>
      <c r="S310" s="127"/>
      <c r="T310" s="127"/>
      <c r="U310" s="127"/>
      <c r="V310" s="127"/>
      <c r="W310" s="127"/>
      <c r="X310" s="127"/>
    </row>
    <row r="311" spans="18:24" ht="12.75">
      <c r="R311" s="127"/>
      <c r="S311" s="127"/>
      <c r="T311" s="127"/>
      <c r="U311" s="127"/>
      <c r="V311" s="127"/>
      <c r="W311" s="127"/>
      <c r="X311" s="127"/>
    </row>
    <row r="312" spans="18:24" ht="12.75">
      <c r="R312" s="127"/>
      <c r="S312" s="127"/>
      <c r="T312" s="127"/>
      <c r="U312" s="127"/>
      <c r="V312" s="127"/>
      <c r="W312" s="127"/>
      <c r="X312" s="127"/>
    </row>
    <row r="313" spans="18:24" ht="12.75">
      <c r="R313" s="127"/>
      <c r="S313" s="127"/>
      <c r="T313" s="127"/>
      <c r="U313" s="127"/>
      <c r="V313" s="127"/>
      <c r="W313" s="127"/>
      <c r="X313" s="127"/>
    </row>
    <row r="314" spans="18:24" ht="12.75">
      <c r="R314" s="127"/>
      <c r="S314" s="127"/>
      <c r="T314" s="127"/>
      <c r="U314" s="127"/>
      <c r="V314" s="127"/>
      <c r="W314" s="127"/>
      <c r="X314" s="127"/>
    </row>
    <row r="315" spans="18:24" ht="12.75">
      <c r="R315" s="127"/>
      <c r="S315" s="127"/>
      <c r="T315" s="127"/>
      <c r="U315" s="127"/>
      <c r="V315" s="127"/>
      <c r="W315" s="127"/>
      <c r="X315" s="127"/>
    </row>
    <row r="316" spans="18:24" ht="12.75">
      <c r="R316" s="127"/>
      <c r="S316" s="127"/>
      <c r="T316" s="127"/>
      <c r="U316" s="127"/>
      <c r="V316" s="127"/>
      <c r="W316" s="127"/>
      <c r="X316" s="127"/>
    </row>
    <row r="317" spans="18:24" ht="12.75">
      <c r="R317" s="127"/>
      <c r="S317" s="127"/>
      <c r="T317" s="127"/>
      <c r="U317" s="127"/>
      <c r="V317" s="127"/>
      <c r="W317" s="127"/>
      <c r="X317" s="127"/>
    </row>
    <row r="318" spans="18:24" ht="12.75">
      <c r="R318" s="127"/>
      <c r="S318" s="127"/>
      <c r="T318" s="127"/>
      <c r="U318" s="127"/>
      <c r="V318" s="127"/>
      <c r="W318" s="127"/>
      <c r="X318" s="127"/>
    </row>
    <row r="319" spans="18:24" ht="12.75">
      <c r="R319" s="127"/>
      <c r="S319" s="127"/>
      <c r="T319" s="127"/>
      <c r="U319" s="127"/>
      <c r="V319" s="127"/>
      <c r="W319" s="127"/>
      <c r="X319" s="127"/>
    </row>
    <row r="320" spans="18:24" ht="12.75">
      <c r="R320" s="127"/>
      <c r="S320" s="127"/>
      <c r="T320" s="127"/>
      <c r="U320" s="127"/>
      <c r="V320" s="127"/>
      <c r="W320" s="127"/>
      <c r="X320" s="127"/>
    </row>
    <row r="321" spans="18:24" ht="12.75">
      <c r="R321" s="127"/>
      <c r="S321" s="127"/>
      <c r="T321" s="127"/>
      <c r="U321" s="127"/>
      <c r="V321" s="127"/>
      <c r="W321" s="127"/>
      <c r="X321" s="127"/>
    </row>
    <row r="322" spans="18:24" ht="12.75">
      <c r="R322" s="127"/>
      <c r="S322" s="127"/>
      <c r="T322" s="127"/>
      <c r="U322" s="127"/>
      <c r="V322" s="127"/>
      <c r="W322" s="127"/>
      <c r="X322" s="127"/>
    </row>
    <row r="323" spans="18:24" ht="12.75">
      <c r="R323" s="127"/>
      <c r="S323" s="127"/>
      <c r="T323" s="127"/>
      <c r="U323" s="127"/>
      <c r="V323" s="127"/>
      <c r="W323" s="127"/>
      <c r="X323" s="127"/>
    </row>
    <row r="324" spans="18:24" ht="12.75">
      <c r="R324" s="127"/>
      <c r="S324" s="127"/>
      <c r="T324" s="127"/>
      <c r="U324" s="127"/>
      <c r="V324" s="127"/>
      <c r="W324" s="127"/>
      <c r="X324" s="127"/>
    </row>
    <row r="325" spans="18:24" ht="12.75">
      <c r="R325" s="127"/>
      <c r="S325" s="127"/>
      <c r="T325" s="127"/>
      <c r="U325" s="127"/>
      <c r="V325" s="127"/>
      <c r="W325" s="127"/>
      <c r="X325" s="127"/>
    </row>
    <row r="326" spans="18:24" ht="12.75">
      <c r="R326" s="127"/>
      <c r="S326" s="127"/>
      <c r="T326" s="127"/>
      <c r="U326" s="127"/>
      <c r="V326" s="127"/>
      <c r="W326" s="127"/>
      <c r="X326" s="127"/>
    </row>
    <row r="327" spans="18:24" ht="12.75">
      <c r="R327" s="127"/>
      <c r="S327" s="127"/>
      <c r="T327" s="127"/>
      <c r="U327" s="127"/>
      <c r="V327" s="127"/>
      <c r="W327" s="127"/>
      <c r="X327" s="127"/>
    </row>
    <row r="328" spans="18:24" ht="12.75">
      <c r="R328" s="127"/>
      <c r="S328" s="127"/>
      <c r="T328" s="127"/>
      <c r="U328" s="127"/>
      <c r="V328" s="127"/>
      <c r="W328" s="127"/>
      <c r="X328" s="127"/>
    </row>
    <row r="329" spans="18:24" ht="12.75">
      <c r="R329" s="127"/>
      <c r="S329" s="127"/>
      <c r="T329" s="127"/>
      <c r="U329" s="127"/>
      <c r="V329" s="127"/>
      <c r="W329" s="127"/>
      <c r="X329" s="127"/>
    </row>
    <row r="330" spans="18:24" ht="12.75">
      <c r="R330" s="127"/>
      <c r="S330" s="127"/>
      <c r="T330" s="127"/>
      <c r="U330" s="127"/>
      <c r="V330" s="127"/>
      <c r="W330" s="127"/>
      <c r="X330" s="127"/>
    </row>
    <row r="331" spans="18:24" ht="12.75">
      <c r="R331" s="127"/>
      <c r="S331" s="127"/>
      <c r="T331" s="127"/>
      <c r="U331" s="127"/>
      <c r="V331" s="127"/>
      <c r="W331" s="127"/>
      <c r="X331" s="127"/>
    </row>
    <row r="332" spans="18:24" ht="12.75">
      <c r="R332" s="127"/>
      <c r="S332" s="127"/>
      <c r="T332" s="127"/>
      <c r="U332" s="127"/>
      <c r="V332" s="127"/>
      <c r="W332" s="127"/>
      <c r="X332" s="127"/>
    </row>
    <row r="333" spans="18:24" ht="12.75">
      <c r="R333" s="127"/>
      <c r="S333" s="127"/>
      <c r="T333" s="127"/>
      <c r="U333" s="127"/>
      <c r="V333" s="127"/>
      <c r="W333" s="127"/>
      <c r="X333" s="127"/>
    </row>
    <row r="334" spans="18:24" ht="12.75">
      <c r="R334" s="127"/>
      <c r="S334" s="127"/>
      <c r="T334" s="127"/>
      <c r="U334" s="127"/>
      <c r="V334" s="127"/>
      <c r="W334" s="127"/>
      <c r="X334" s="127"/>
    </row>
    <row r="335" spans="18:24" ht="12.75">
      <c r="R335" s="127"/>
      <c r="S335" s="127"/>
      <c r="T335" s="127"/>
      <c r="U335" s="127"/>
      <c r="V335" s="127"/>
      <c r="W335" s="127"/>
      <c r="X335" s="127"/>
    </row>
    <row r="336" spans="18:24" ht="12.75">
      <c r="R336" s="127"/>
      <c r="S336" s="127"/>
      <c r="T336" s="127"/>
      <c r="U336" s="127"/>
      <c r="V336" s="127"/>
      <c r="W336" s="127"/>
      <c r="X336" s="127"/>
    </row>
    <row r="337" spans="18:24" ht="12.75">
      <c r="R337" s="127"/>
      <c r="S337" s="127"/>
      <c r="T337" s="127"/>
      <c r="U337" s="127"/>
      <c r="V337" s="127"/>
      <c r="W337" s="127"/>
      <c r="X337" s="127"/>
    </row>
    <row r="338" spans="18:24" ht="12.75">
      <c r="R338" s="127"/>
      <c r="S338" s="127"/>
      <c r="T338" s="127"/>
      <c r="U338" s="127"/>
      <c r="V338" s="127"/>
      <c r="W338" s="127"/>
      <c r="X338" s="127"/>
    </row>
    <row r="339" spans="18:24" ht="12.75">
      <c r="R339" s="127"/>
      <c r="S339" s="127"/>
      <c r="T339" s="127"/>
      <c r="U339" s="127"/>
      <c r="V339" s="127"/>
      <c r="W339" s="127"/>
      <c r="X339" s="127"/>
    </row>
    <row r="340" spans="18:24" ht="12.75">
      <c r="R340" s="127"/>
      <c r="S340" s="127"/>
      <c r="T340" s="127"/>
      <c r="U340" s="127"/>
      <c r="V340" s="127"/>
      <c r="W340" s="127"/>
      <c r="X340" s="127"/>
    </row>
    <row r="341" spans="18:24" ht="12.75">
      <c r="R341" s="127"/>
      <c r="S341" s="127"/>
      <c r="T341" s="127"/>
      <c r="U341" s="127"/>
      <c r="V341" s="127"/>
      <c r="W341" s="127"/>
      <c r="X341" s="127"/>
    </row>
    <row r="342" spans="18:24" ht="12.75">
      <c r="R342" s="127"/>
      <c r="S342" s="127"/>
      <c r="T342" s="127"/>
      <c r="U342" s="127"/>
      <c r="V342" s="127"/>
      <c r="W342" s="127"/>
      <c r="X342" s="127"/>
    </row>
    <row r="343" spans="18:24" ht="12.75">
      <c r="R343" s="127"/>
      <c r="S343" s="127"/>
      <c r="T343" s="127"/>
      <c r="U343" s="127"/>
      <c r="V343" s="127"/>
      <c r="W343" s="127"/>
      <c r="X343" s="127"/>
    </row>
    <row r="344" spans="18:24" ht="12.75">
      <c r="R344" s="127"/>
      <c r="S344" s="127"/>
      <c r="T344" s="127"/>
      <c r="U344" s="127"/>
      <c r="V344" s="127"/>
      <c r="W344" s="127"/>
      <c r="X344" s="127"/>
    </row>
    <row r="345" spans="18:24" ht="12.75">
      <c r="R345" s="127"/>
      <c r="S345" s="127"/>
      <c r="T345" s="127"/>
      <c r="U345" s="127"/>
      <c r="V345" s="127"/>
      <c r="W345" s="127"/>
      <c r="X345" s="127"/>
    </row>
    <row r="346" spans="18:24" ht="12.75">
      <c r="R346" s="127"/>
      <c r="S346" s="127"/>
      <c r="T346" s="127"/>
      <c r="U346" s="127"/>
      <c r="V346" s="127"/>
      <c r="W346" s="127"/>
      <c r="X346" s="127"/>
    </row>
    <row r="347" spans="18:24" ht="12.75">
      <c r="R347" s="127"/>
      <c r="S347" s="127"/>
      <c r="T347" s="127"/>
      <c r="U347" s="127"/>
      <c r="V347" s="127"/>
      <c r="W347" s="127"/>
      <c r="X347" s="127"/>
    </row>
    <row r="348" spans="18:24" ht="12.75">
      <c r="R348" s="127"/>
      <c r="S348" s="127"/>
      <c r="T348" s="127"/>
      <c r="U348" s="127"/>
      <c r="V348" s="127"/>
      <c r="W348" s="127"/>
      <c r="X348" s="127"/>
    </row>
    <row r="349" spans="18:24" ht="12.75">
      <c r="R349" s="127"/>
      <c r="S349" s="127"/>
      <c r="T349" s="127"/>
      <c r="U349" s="127"/>
      <c r="V349" s="127"/>
      <c r="W349" s="127"/>
      <c r="X349" s="127"/>
    </row>
    <row r="350" spans="18:24" ht="12.75">
      <c r="R350" s="127"/>
      <c r="S350" s="127"/>
      <c r="T350" s="127"/>
      <c r="U350" s="127"/>
      <c r="V350" s="127"/>
      <c r="W350" s="127"/>
      <c r="X350" s="127"/>
    </row>
    <row r="351" spans="18:24" ht="12.75">
      <c r="R351" s="127"/>
      <c r="S351" s="127"/>
      <c r="T351" s="127"/>
      <c r="U351" s="127"/>
      <c r="V351" s="127"/>
      <c r="W351" s="127"/>
      <c r="X351" s="127"/>
    </row>
    <row r="352" spans="18:24" ht="12.75">
      <c r="R352" s="127"/>
      <c r="S352" s="127"/>
      <c r="T352" s="127"/>
      <c r="U352" s="127"/>
      <c r="V352" s="127"/>
      <c r="W352" s="127"/>
      <c r="X352" s="127"/>
    </row>
    <row r="353" spans="18:24" ht="12.75">
      <c r="R353" s="127"/>
      <c r="S353" s="127"/>
      <c r="T353" s="127"/>
      <c r="U353" s="127"/>
      <c r="V353" s="127"/>
      <c r="W353" s="127"/>
      <c r="X353" s="127"/>
    </row>
    <row r="354" spans="18:24" ht="12.75">
      <c r="R354" s="127"/>
      <c r="S354" s="127"/>
      <c r="T354" s="127"/>
      <c r="U354" s="127"/>
      <c r="V354" s="127"/>
      <c r="W354" s="127"/>
      <c r="X354" s="127"/>
    </row>
    <row r="355" spans="18:24" ht="12.75">
      <c r="R355" s="127"/>
      <c r="S355" s="127"/>
      <c r="T355" s="127"/>
      <c r="U355" s="127"/>
      <c r="V355" s="127"/>
      <c r="W355" s="127"/>
      <c r="X355" s="127"/>
    </row>
    <row r="356" spans="18:24" ht="12.75">
      <c r="R356" s="127"/>
      <c r="S356" s="127"/>
      <c r="T356" s="127"/>
      <c r="U356" s="127"/>
      <c r="V356" s="127"/>
      <c r="W356" s="127"/>
      <c r="X356" s="127"/>
    </row>
    <row r="357" spans="18:24" ht="12.75">
      <c r="R357" s="127"/>
      <c r="S357" s="127"/>
      <c r="T357" s="127"/>
      <c r="U357" s="127"/>
      <c r="V357" s="127"/>
      <c r="W357" s="127"/>
      <c r="X357" s="127"/>
    </row>
    <row r="358" spans="18:24" ht="12.75">
      <c r="R358" s="127"/>
      <c r="S358" s="127"/>
      <c r="T358" s="127"/>
      <c r="U358" s="127"/>
      <c r="V358" s="127"/>
      <c r="W358" s="127"/>
      <c r="X358" s="127"/>
    </row>
    <row r="359" spans="18:24" ht="12.75">
      <c r="R359" s="127"/>
      <c r="S359" s="127"/>
      <c r="T359" s="127"/>
      <c r="U359" s="127"/>
      <c r="V359" s="127"/>
      <c r="W359" s="127"/>
      <c r="X359" s="127"/>
    </row>
    <row r="360" spans="18:24" ht="12.75">
      <c r="R360" s="127"/>
      <c r="S360" s="127"/>
      <c r="T360" s="127"/>
      <c r="U360" s="127"/>
      <c r="V360" s="127"/>
      <c r="W360" s="127"/>
      <c r="X360" s="127"/>
    </row>
    <row r="361" spans="18:24" ht="12.75">
      <c r="R361" s="127"/>
      <c r="S361" s="127"/>
      <c r="T361" s="127"/>
      <c r="U361" s="127"/>
      <c r="V361" s="127"/>
      <c r="W361" s="127"/>
      <c r="X361" s="127"/>
    </row>
    <row r="362" spans="18:24" ht="12.75">
      <c r="R362" s="127"/>
      <c r="S362" s="127"/>
      <c r="T362" s="127"/>
      <c r="U362" s="127"/>
      <c r="V362" s="127"/>
      <c r="W362" s="127"/>
      <c r="X362" s="127"/>
    </row>
    <row r="363" spans="18:24" ht="12.75">
      <c r="R363" s="127"/>
      <c r="S363" s="127"/>
      <c r="T363" s="127"/>
      <c r="U363" s="127"/>
      <c r="V363" s="127"/>
      <c r="W363" s="127"/>
      <c r="X363" s="127"/>
    </row>
    <row r="364" spans="18:24" ht="12.75">
      <c r="R364" s="127"/>
      <c r="S364" s="127"/>
      <c r="T364" s="127"/>
      <c r="U364" s="127"/>
      <c r="V364" s="127"/>
      <c r="W364" s="127"/>
      <c r="X364" s="127"/>
    </row>
    <row r="365" spans="18:24" ht="12.75">
      <c r="R365" s="127"/>
      <c r="S365" s="127"/>
      <c r="T365" s="127"/>
      <c r="U365" s="127"/>
      <c r="V365" s="127"/>
      <c r="W365" s="127"/>
      <c r="X365" s="127"/>
    </row>
    <row r="366" spans="18:24" ht="12.75">
      <c r="R366" s="127"/>
      <c r="S366" s="127"/>
      <c r="T366" s="127"/>
      <c r="U366" s="127"/>
      <c r="V366" s="127"/>
      <c r="W366" s="127"/>
      <c r="X366" s="127"/>
    </row>
    <row r="367" spans="18:24" ht="12.75">
      <c r="R367" s="127"/>
      <c r="S367" s="127"/>
      <c r="T367" s="127"/>
      <c r="U367" s="127"/>
      <c r="V367" s="127"/>
      <c r="W367" s="127"/>
      <c r="X367" s="127"/>
    </row>
    <row r="368" spans="18:24" ht="12.75">
      <c r="R368" s="127"/>
      <c r="S368" s="127"/>
      <c r="T368" s="127"/>
      <c r="U368" s="127"/>
      <c r="V368" s="127"/>
      <c r="W368" s="127"/>
      <c r="X368" s="127"/>
    </row>
    <row r="369" spans="18:24" ht="12.75">
      <c r="R369" s="127"/>
      <c r="S369" s="127"/>
      <c r="T369" s="127"/>
      <c r="U369" s="127"/>
      <c r="V369" s="127"/>
      <c r="W369" s="127"/>
      <c r="X369" s="127"/>
    </row>
    <row r="370" spans="18:24" ht="12.75">
      <c r="R370" s="127"/>
      <c r="S370" s="127"/>
      <c r="T370" s="127"/>
      <c r="U370" s="127"/>
      <c r="V370" s="127"/>
      <c r="W370" s="127"/>
      <c r="X370" s="127"/>
    </row>
    <row r="371" spans="18:24" ht="12.75">
      <c r="R371" s="127"/>
      <c r="S371" s="127"/>
      <c r="T371" s="127"/>
      <c r="U371" s="127"/>
      <c r="V371" s="127"/>
      <c r="W371" s="127"/>
      <c r="X371" s="127"/>
    </row>
    <row r="372" spans="18:24" ht="12.75">
      <c r="R372" s="127"/>
      <c r="S372" s="127"/>
      <c r="T372" s="127"/>
      <c r="U372" s="127"/>
      <c r="V372" s="127"/>
      <c r="W372" s="127"/>
      <c r="X372" s="127"/>
    </row>
    <row r="373" spans="18:24" ht="12.75">
      <c r="R373" s="127"/>
      <c r="S373" s="127"/>
      <c r="T373" s="127"/>
      <c r="U373" s="127"/>
      <c r="V373" s="127"/>
      <c r="W373" s="127"/>
      <c r="X373" s="127"/>
    </row>
    <row r="374" spans="18:24" ht="12.75">
      <c r="R374" s="127"/>
      <c r="S374" s="127"/>
      <c r="T374" s="127"/>
      <c r="U374" s="127"/>
      <c r="V374" s="127"/>
      <c r="W374" s="127"/>
      <c r="X374" s="127"/>
    </row>
    <row r="375" spans="18:24" ht="12.75">
      <c r="R375" s="127"/>
      <c r="S375" s="127"/>
      <c r="T375" s="127"/>
      <c r="U375" s="127"/>
      <c r="V375" s="127"/>
      <c r="W375" s="127"/>
      <c r="X375" s="127"/>
    </row>
    <row r="376" spans="18:24" ht="12.75">
      <c r="R376" s="127"/>
      <c r="S376" s="127"/>
      <c r="T376" s="127"/>
      <c r="U376" s="127"/>
      <c r="V376" s="127"/>
      <c r="W376" s="127"/>
      <c r="X376" s="127"/>
    </row>
    <row r="377" spans="18:24" ht="12.75">
      <c r="R377" s="127"/>
      <c r="S377" s="127"/>
      <c r="T377" s="127"/>
      <c r="U377" s="127"/>
      <c r="V377" s="127"/>
      <c r="W377" s="127"/>
      <c r="X377" s="127"/>
    </row>
    <row r="378" spans="18:24" ht="12.75">
      <c r="R378" s="127"/>
      <c r="S378" s="127"/>
      <c r="T378" s="127"/>
      <c r="U378" s="127"/>
      <c r="V378" s="127"/>
      <c r="W378" s="127"/>
      <c r="X378" s="127"/>
    </row>
    <row r="379" spans="18:24" ht="12.75">
      <c r="R379" s="127"/>
      <c r="S379" s="127"/>
      <c r="T379" s="127"/>
      <c r="U379" s="127"/>
      <c r="V379" s="127"/>
      <c r="W379" s="127"/>
      <c r="X379" s="127"/>
    </row>
    <row r="380" spans="18:24" ht="12.75">
      <c r="R380" s="127"/>
      <c r="S380" s="127"/>
      <c r="T380" s="127"/>
      <c r="U380" s="127"/>
      <c r="V380" s="127"/>
      <c r="W380" s="127"/>
      <c r="X380" s="127"/>
    </row>
    <row r="381" spans="18:24" ht="12.75">
      <c r="R381" s="127"/>
      <c r="S381" s="127"/>
      <c r="T381" s="127"/>
      <c r="U381" s="127"/>
      <c r="V381" s="127"/>
      <c r="W381" s="127"/>
      <c r="X381" s="127"/>
    </row>
    <row r="382" spans="18:24" ht="12.75">
      <c r="R382" s="127"/>
      <c r="S382" s="127"/>
      <c r="T382" s="127"/>
      <c r="U382" s="127"/>
      <c r="V382" s="127"/>
      <c r="W382" s="127"/>
      <c r="X382" s="127"/>
    </row>
    <row r="383" spans="18:24" ht="12.75">
      <c r="R383" s="127"/>
      <c r="S383" s="127"/>
      <c r="T383" s="127"/>
      <c r="U383" s="127"/>
      <c r="V383" s="127"/>
      <c r="W383" s="127"/>
      <c r="X383" s="127"/>
    </row>
    <row r="384" spans="18:24" ht="12.75">
      <c r="R384" s="127"/>
      <c r="S384" s="127"/>
      <c r="T384" s="127"/>
      <c r="U384" s="127"/>
      <c r="V384" s="127"/>
      <c r="W384" s="127"/>
      <c r="X384" s="127"/>
    </row>
    <row r="385" spans="18:24" ht="12.75">
      <c r="R385" s="127"/>
      <c r="S385" s="127"/>
      <c r="T385" s="127"/>
      <c r="U385" s="127"/>
      <c r="V385" s="127"/>
      <c r="W385" s="127"/>
      <c r="X385" s="127"/>
    </row>
    <row r="386" spans="18:24" ht="12.75">
      <c r="R386" s="127"/>
      <c r="S386" s="127"/>
      <c r="T386" s="127"/>
      <c r="U386" s="127"/>
      <c r="V386" s="127"/>
      <c r="W386" s="127"/>
      <c r="X386" s="127"/>
    </row>
    <row r="387" spans="18:24" ht="12.75">
      <c r="R387" s="127"/>
      <c r="S387" s="127"/>
      <c r="T387" s="127"/>
      <c r="U387" s="127"/>
      <c r="V387" s="127"/>
      <c r="W387" s="127"/>
      <c r="X387" s="127"/>
    </row>
    <row r="388" spans="18:24" ht="12.75">
      <c r="R388" s="127"/>
      <c r="S388" s="127"/>
      <c r="T388" s="127"/>
      <c r="U388" s="127"/>
      <c r="V388" s="127"/>
      <c r="W388" s="127"/>
      <c r="X388" s="127"/>
    </row>
    <row r="389" spans="18:24" ht="12.75">
      <c r="R389" s="127"/>
      <c r="S389" s="127"/>
      <c r="T389" s="127"/>
      <c r="U389" s="127"/>
      <c r="V389" s="127"/>
      <c r="W389" s="127"/>
      <c r="X389" s="127"/>
    </row>
    <row r="390" spans="18:24" ht="12.75">
      <c r="R390" s="127"/>
      <c r="S390" s="127"/>
      <c r="T390" s="127"/>
      <c r="U390" s="127"/>
      <c r="V390" s="127"/>
      <c r="W390" s="127"/>
      <c r="X390" s="127"/>
    </row>
    <row r="391" spans="18:24" ht="12.75">
      <c r="R391" s="127"/>
      <c r="S391" s="127"/>
      <c r="T391" s="127"/>
      <c r="U391" s="127"/>
      <c r="V391" s="127"/>
      <c r="W391" s="127"/>
      <c r="X391" s="127"/>
    </row>
    <row r="392" spans="18:24" ht="12.75">
      <c r="R392" s="127"/>
      <c r="S392" s="127"/>
      <c r="T392" s="127"/>
      <c r="U392" s="127"/>
      <c r="V392" s="127"/>
      <c r="W392" s="127"/>
      <c r="X392" s="127"/>
    </row>
    <row r="393" spans="18:24" ht="12.75">
      <c r="R393" s="127"/>
      <c r="S393" s="127"/>
      <c r="T393" s="127"/>
      <c r="U393" s="127"/>
      <c r="V393" s="127"/>
      <c r="W393" s="127"/>
      <c r="X393" s="127"/>
    </row>
    <row r="394" spans="18:24" ht="12.75">
      <c r="R394" s="127"/>
      <c r="S394" s="127"/>
      <c r="T394" s="127"/>
      <c r="U394" s="127"/>
      <c r="V394" s="127"/>
      <c r="W394" s="127"/>
      <c r="X394" s="127"/>
    </row>
    <row r="395" spans="18:24" ht="12.75">
      <c r="R395" s="127"/>
      <c r="S395" s="127"/>
      <c r="T395" s="127"/>
      <c r="U395" s="127"/>
      <c r="V395" s="127"/>
      <c r="W395" s="127"/>
      <c r="X395" s="127"/>
    </row>
    <row r="396" spans="18:24" ht="12.75">
      <c r="R396" s="127"/>
      <c r="S396" s="127"/>
      <c r="T396" s="127"/>
      <c r="U396" s="127"/>
      <c r="V396" s="127"/>
      <c r="W396" s="127"/>
      <c r="X396" s="127"/>
    </row>
    <row r="397" spans="18:24" ht="12.75">
      <c r="R397" s="127"/>
      <c r="S397" s="127"/>
      <c r="T397" s="127"/>
      <c r="U397" s="127"/>
      <c r="V397" s="127"/>
      <c r="W397" s="127"/>
      <c r="X397" s="127"/>
    </row>
    <row r="398" spans="18:24" ht="12.75">
      <c r="R398" s="127"/>
      <c r="S398" s="127"/>
      <c r="T398" s="127"/>
      <c r="U398" s="127"/>
      <c r="V398" s="127"/>
      <c r="W398" s="127"/>
      <c r="X398" s="127"/>
    </row>
    <row r="399" spans="18:24" ht="12.75">
      <c r="R399" s="127"/>
      <c r="S399" s="127"/>
      <c r="T399" s="127"/>
      <c r="U399" s="127"/>
      <c r="V399" s="127"/>
      <c r="W399" s="127"/>
      <c r="X399" s="127"/>
    </row>
    <row r="400" spans="18:24" ht="12.75">
      <c r="R400" s="127"/>
      <c r="S400" s="127"/>
      <c r="T400" s="127"/>
      <c r="U400" s="127"/>
      <c r="V400" s="127"/>
      <c r="W400" s="127"/>
      <c r="X400" s="127"/>
    </row>
    <row r="401" spans="18:24" ht="12.75">
      <c r="R401" s="127"/>
      <c r="S401" s="127"/>
      <c r="T401" s="127"/>
      <c r="U401" s="127"/>
      <c r="V401" s="127"/>
      <c r="W401" s="127"/>
      <c r="X401" s="127"/>
    </row>
    <row r="402" spans="18:24" ht="12.75">
      <c r="R402" s="127"/>
      <c r="S402" s="127"/>
      <c r="T402" s="127"/>
      <c r="U402" s="127"/>
      <c r="V402" s="127"/>
      <c r="W402" s="127"/>
      <c r="X402" s="127"/>
    </row>
    <row r="403" spans="18:24" ht="12.75">
      <c r="R403" s="127"/>
      <c r="S403" s="127"/>
      <c r="T403" s="127"/>
      <c r="U403" s="127"/>
      <c r="V403" s="127"/>
      <c r="W403" s="127"/>
      <c r="X403" s="127"/>
    </row>
    <row r="404" spans="18:24" ht="12.75">
      <c r="R404" s="127"/>
      <c r="S404" s="127"/>
      <c r="T404" s="127"/>
      <c r="U404" s="127"/>
      <c r="V404" s="127"/>
      <c r="W404" s="127"/>
      <c r="X404" s="127"/>
    </row>
    <row r="405" spans="18:24" ht="12.75">
      <c r="R405" s="127"/>
      <c r="S405" s="127"/>
      <c r="T405" s="127"/>
      <c r="U405" s="127"/>
      <c r="V405" s="127"/>
      <c r="W405" s="127"/>
      <c r="X405" s="127"/>
    </row>
    <row r="406" spans="18:24" ht="12.75">
      <c r="R406" s="127"/>
      <c r="S406" s="127"/>
      <c r="T406" s="127"/>
      <c r="U406" s="127"/>
      <c r="V406" s="127"/>
      <c r="W406" s="127"/>
      <c r="X406" s="127"/>
    </row>
    <row r="407" spans="18:24" ht="12.75">
      <c r="R407" s="127"/>
      <c r="S407" s="127"/>
      <c r="T407" s="127"/>
      <c r="U407" s="127"/>
      <c r="V407" s="127"/>
      <c r="W407" s="127"/>
      <c r="X407" s="127"/>
    </row>
    <row r="408" spans="18:24" ht="12.75">
      <c r="R408" s="127"/>
      <c r="S408" s="127"/>
      <c r="T408" s="127"/>
      <c r="U408" s="127"/>
      <c r="V408" s="127"/>
      <c r="W408" s="127"/>
      <c r="X408" s="127"/>
    </row>
    <row r="409" spans="18:24" ht="12.75">
      <c r="R409" s="127"/>
      <c r="S409" s="127"/>
      <c r="T409" s="127"/>
      <c r="U409" s="127"/>
      <c r="V409" s="127"/>
      <c r="W409" s="127"/>
      <c r="X409" s="127"/>
    </row>
    <row r="410" spans="18:24" ht="12.75">
      <c r="R410" s="127"/>
      <c r="S410" s="127"/>
      <c r="T410" s="127"/>
      <c r="U410" s="127"/>
      <c r="V410" s="127"/>
      <c r="W410" s="127"/>
      <c r="X410" s="127"/>
    </row>
    <row r="411" spans="18:24" ht="12.75">
      <c r="R411" s="127"/>
      <c r="S411" s="127"/>
      <c r="T411" s="127"/>
      <c r="U411" s="127"/>
      <c r="V411" s="127"/>
      <c r="W411" s="127"/>
      <c r="X411" s="127"/>
    </row>
    <row r="412" spans="18:24" ht="12.75">
      <c r="R412" s="127"/>
      <c r="S412" s="127"/>
      <c r="T412" s="127"/>
      <c r="U412" s="127"/>
      <c r="V412" s="127"/>
      <c r="W412" s="127"/>
      <c r="X412" s="127"/>
    </row>
    <row r="413" spans="18:24" ht="12.75">
      <c r="R413" s="127"/>
      <c r="S413" s="127"/>
      <c r="T413" s="127"/>
      <c r="U413" s="127"/>
      <c r="V413" s="127"/>
      <c r="W413" s="127"/>
      <c r="X413" s="127"/>
    </row>
    <row r="414" spans="18:24" ht="12.75">
      <c r="R414" s="127"/>
      <c r="S414" s="127"/>
      <c r="T414" s="127"/>
      <c r="U414" s="127"/>
      <c r="V414" s="127"/>
      <c r="W414" s="127"/>
      <c r="X414" s="127"/>
    </row>
    <row r="415" spans="18:24" ht="12.75">
      <c r="R415" s="127"/>
      <c r="S415" s="127"/>
      <c r="T415" s="127"/>
      <c r="U415" s="127"/>
      <c r="V415" s="127"/>
      <c r="W415" s="127"/>
      <c r="X415" s="127"/>
    </row>
    <row r="416" spans="18:24" ht="12.75">
      <c r="R416" s="127"/>
      <c r="S416" s="127"/>
      <c r="T416" s="127"/>
      <c r="U416" s="127"/>
      <c r="V416" s="127"/>
      <c r="W416" s="127"/>
      <c r="X416" s="127"/>
    </row>
    <row r="417" spans="18:24" ht="12.75">
      <c r="R417" s="127"/>
      <c r="S417" s="127"/>
      <c r="T417" s="127"/>
      <c r="U417" s="127"/>
      <c r="V417" s="127"/>
      <c r="W417" s="127"/>
      <c r="X417" s="127"/>
    </row>
    <row r="418" spans="18:24" ht="12.75">
      <c r="R418" s="127"/>
      <c r="S418" s="127"/>
      <c r="T418" s="127"/>
      <c r="U418" s="127"/>
      <c r="V418" s="127"/>
      <c r="W418" s="127"/>
      <c r="X418" s="127"/>
    </row>
    <row r="419" spans="18:24" ht="12.75">
      <c r="R419" s="127"/>
      <c r="S419" s="127"/>
      <c r="T419" s="127"/>
      <c r="U419" s="127"/>
      <c r="V419" s="127"/>
      <c r="W419" s="127"/>
      <c r="X419" s="127"/>
    </row>
    <row r="420" spans="18:24" ht="12.75">
      <c r="R420" s="127"/>
      <c r="S420" s="127"/>
      <c r="T420" s="127"/>
      <c r="U420" s="127"/>
      <c r="V420" s="127"/>
      <c r="W420" s="127"/>
      <c r="X420" s="127"/>
    </row>
    <row r="421" spans="18:24" ht="12.75">
      <c r="R421" s="127"/>
      <c r="S421" s="127"/>
      <c r="T421" s="127"/>
      <c r="U421" s="127"/>
      <c r="V421" s="127"/>
      <c r="W421" s="127"/>
      <c r="X421" s="127"/>
    </row>
    <row r="422" spans="18:24" ht="12.75">
      <c r="R422" s="127"/>
      <c r="S422" s="127"/>
      <c r="T422" s="127"/>
      <c r="U422" s="127"/>
      <c r="V422" s="127"/>
      <c r="W422" s="127"/>
      <c r="X422" s="127"/>
    </row>
    <row r="423" spans="18:24" ht="12.75">
      <c r="R423" s="127"/>
      <c r="S423" s="127"/>
      <c r="T423" s="127"/>
      <c r="U423" s="127"/>
      <c r="V423" s="127"/>
      <c r="W423" s="127"/>
      <c r="X423" s="127"/>
    </row>
    <row r="424" spans="18:24" ht="12.75">
      <c r="R424" s="127"/>
      <c r="S424" s="127"/>
      <c r="T424" s="127"/>
      <c r="U424" s="127"/>
      <c r="V424" s="127"/>
      <c r="W424" s="127"/>
      <c r="X424" s="127"/>
    </row>
    <row r="425" spans="18:24" ht="12.75">
      <c r="R425" s="127"/>
      <c r="S425" s="127"/>
      <c r="T425" s="127"/>
      <c r="U425" s="127"/>
      <c r="V425" s="127"/>
      <c r="W425" s="127"/>
      <c r="X425" s="127"/>
    </row>
    <row r="426" spans="18:24" ht="12.75">
      <c r="R426" s="127"/>
      <c r="S426" s="127"/>
      <c r="T426" s="127"/>
      <c r="U426" s="127"/>
      <c r="V426" s="127"/>
      <c r="W426" s="127"/>
      <c r="X426" s="127"/>
    </row>
    <row r="427" spans="18:24" ht="12.75">
      <c r="R427" s="127"/>
      <c r="S427" s="127"/>
      <c r="T427" s="127"/>
      <c r="U427" s="127"/>
      <c r="V427" s="127"/>
      <c r="W427" s="127"/>
      <c r="X427" s="127"/>
    </row>
    <row r="428" spans="18:24" ht="12.75">
      <c r="R428" s="127"/>
      <c r="S428" s="127"/>
      <c r="T428" s="127"/>
      <c r="U428" s="127"/>
      <c r="V428" s="127"/>
      <c r="W428" s="127"/>
      <c r="X428" s="127"/>
    </row>
    <row r="429" spans="18:24" ht="12.75">
      <c r="R429" s="127"/>
      <c r="S429" s="127"/>
      <c r="T429" s="127"/>
      <c r="U429" s="127"/>
      <c r="V429" s="127"/>
      <c r="W429" s="127"/>
      <c r="X429" s="127"/>
    </row>
    <row r="430" spans="18:24" ht="12.75">
      <c r="R430" s="127"/>
      <c r="S430" s="127"/>
      <c r="T430" s="127"/>
      <c r="U430" s="127"/>
      <c r="V430" s="127"/>
      <c r="W430" s="127"/>
      <c r="X430" s="127"/>
    </row>
    <row r="431" spans="18:24" ht="12.75">
      <c r="R431" s="127"/>
      <c r="S431" s="127"/>
      <c r="T431" s="127"/>
      <c r="U431" s="127"/>
      <c r="V431" s="127"/>
      <c r="W431" s="127"/>
      <c r="X431" s="127"/>
    </row>
    <row r="432" spans="18:24" ht="12.75">
      <c r="R432" s="127"/>
      <c r="S432" s="127"/>
      <c r="T432" s="127"/>
      <c r="U432" s="127"/>
      <c r="V432" s="127"/>
      <c r="W432" s="127"/>
      <c r="X432" s="127"/>
    </row>
    <row r="433" spans="18:24" ht="12.75">
      <c r="R433" s="127"/>
      <c r="S433" s="127"/>
      <c r="T433" s="127"/>
      <c r="U433" s="127"/>
      <c r="V433" s="127"/>
      <c r="W433" s="127"/>
      <c r="X433" s="127"/>
    </row>
    <row r="434" spans="18:24" ht="12.75">
      <c r="R434" s="127"/>
      <c r="S434" s="127"/>
      <c r="T434" s="127"/>
      <c r="U434" s="127"/>
      <c r="V434" s="127"/>
      <c r="W434" s="127"/>
      <c r="X434" s="127"/>
    </row>
    <row r="435" spans="18:24" ht="12.75">
      <c r="R435" s="127"/>
      <c r="S435" s="127"/>
      <c r="T435" s="127"/>
      <c r="U435" s="127"/>
      <c r="V435" s="127"/>
      <c r="W435" s="127"/>
      <c r="X435" s="127"/>
    </row>
    <row r="436" spans="18:24" ht="12.75">
      <c r="R436" s="127"/>
      <c r="S436" s="127"/>
      <c r="T436" s="127"/>
      <c r="U436" s="127"/>
      <c r="V436" s="127"/>
      <c r="W436" s="127"/>
      <c r="X436" s="127"/>
    </row>
    <row r="437" spans="18:24" ht="12.75">
      <c r="R437" s="127"/>
      <c r="S437" s="127"/>
      <c r="T437" s="127"/>
      <c r="U437" s="127"/>
      <c r="V437" s="127"/>
      <c r="W437" s="127"/>
      <c r="X437" s="127"/>
    </row>
    <row r="438" spans="18:24" ht="12.75">
      <c r="R438" s="127"/>
      <c r="S438" s="127"/>
      <c r="T438" s="127"/>
      <c r="U438" s="127"/>
      <c r="V438" s="127"/>
      <c r="W438" s="127"/>
      <c r="X438" s="127"/>
    </row>
    <row r="439" spans="18:24" ht="12.75">
      <c r="R439" s="127"/>
      <c r="S439" s="127"/>
      <c r="T439" s="127"/>
      <c r="U439" s="127"/>
      <c r="V439" s="127"/>
      <c r="W439" s="127"/>
      <c r="X439" s="127"/>
    </row>
    <row r="440" spans="18:24" ht="12.75">
      <c r="R440" s="127"/>
      <c r="S440" s="127"/>
      <c r="T440" s="127"/>
      <c r="U440" s="127"/>
      <c r="V440" s="127"/>
      <c r="W440" s="127"/>
      <c r="X440" s="127"/>
    </row>
    <row r="441" spans="18:24" ht="12.75">
      <c r="R441" s="127"/>
      <c r="S441" s="127"/>
      <c r="T441" s="127"/>
      <c r="U441" s="127"/>
      <c r="V441" s="127"/>
      <c r="W441" s="127"/>
      <c r="X441" s="127"/>
    </row>
    <row r="442" spans="18:24" ht="12.75">
      <c r="R442" s="127"/>
      <c r="S442" s="127"/>
      <c r="T442" s="127"/>
      <c r="U442" s="127"/>
      <c r="V442" s="127"/>
      <c r="W442" s="127"/>
      <c r="X442" s="127"/>
    </row>
    <row r="443" spans="18:24" ht="12.75">
      <c r="R443" s="127"/>
      <c r="S443" s="127"/>
      <c r="T443" s="127"/>
      <c r="U443" s="127"/>
      <c r="V443" s="127"/>
      <c r="W443" s="127"/>
      <c r="X443" s="127"/>
    </row>
    <row r="444" spans="18:24" ht="12.75">
      <c r="R444" s="127"/>
      <c r="S444" s="127"/>
      <c r="T444" s="127"/>
      <c r="U444" s="127"/>
      <c r="V444" s="127"/>
      <c r="W444" s="127"/>
      <c r="X444" s="127"/>
    </row>
    <row r="445" spans="18:24" ht="12.75">
      <c r="R445" s="127"/>
      <c r="S445" s="127"/>
      <c r="T445" s="127"/>
      <c r="U445" s="127"/>
      <c r="V445" s="127"/>
      <c r="W445" s="127"/>
      <c r="X445" s="127"/>
    </row>
    <row r="446" spans="18:24" ht="12.75">
      <c r="R446" s="127"/>
      <c r="S446" s="127"/>
      <c r="T446" s="127"/>
      <c r="U446" s="127"/>
      <c r="V446" s="127"/>
      <c r="W446" s="127"/>
      <c r="X446" s="127"/>
    </row>
    <row r="447" spans="18:24" ht="12.75">
      <c r="R447" s="127"/>
      <c r="S447" s="127"/>
      <c r="T447" s="127"/>
      <c r="U447" s="127"/>
      <c r="V447" s="127"/>
      <c r="W447" s="127"/>
      <c r="X447" s="127"/>
    </row>
    <row r="448" spans="18:24" ht="12.75">
      <c r="R448" s="127"/>
      <c r="S448" s="127"/>
      <c r="T448" s="127"/>
      <c r="U448" s="127"/>
      <c r="V448" s="127"/>
      <c r="W448" s="127"/>
      <c r="X448" s="127"/>
    </row>
    <row r="449" spans="18:24" ht="12.75">
      <c r="R449" s="127"/>
      <c r="S449" s="127"/>
      <c r="T449" s="127"/>
      <c r="U449" s="127"/>
      <c r="V449" s="127"/>
      <c r="W449" s="127"/>
      <c r="X449" s="127"/>
    </row>
    <row r="450" spans="18:24" ht="12.75">
      <c r="R450" s="127"/>
      <c r="S450" s="127"/>
      <c r="T450" s="127"/>
      <c r="U450" s="127"/>
      <c r="V450" s="127"/>
      <c r="W450" s="127"/>
      <c r="X450" s="127"/>
    </row>
    <row r="451" spans="18:24" ht="12.75">
      <c r="R451" s="127"/>
      <c r="S451" s="127"/>
      <c r="T451" s="127"/>
      <c r="U451" s="127"/>
      <c r="V451" s="127"/>
      <c r="W451" s="127"/>
      <c r="X451" s="127"/>
    </row>
    <row r="452" spans="18:24" ht="12.75">
      <c r="R452" s="127"/>
      <c r="S452" s="127"/>
      <c r="T452" s="127"/>
      <c r="U452" s="127"/>
      <c r="V452" s="127"/>
      <c r="W452" s="127"/>
      <c r="X452" s="127"/>
    </row>
    <row r="453" spans="18:24" ht="12.75">
      <c r="R453" s="127"/>
      <c r="S453" s="127"/>
      <c r="T453" s="127"/>
      <c r="U453" s="127"/>
      <c r="V453" s="127"/>
      <c r="W453" s="127"/>
      <c r="X453" s="127"/>
    </row>
    <row r="454" spans="18:24" ht="12.75">
      <c r="R454" s="127"/>
      <c r="S454" s="127"/>
      <c r="T454" s="127"/>
      <c r="U454" s="127"/>
      <c r="V454" s="127"/>
      <c r="W454" s="127"/>
      <c r="X454" s="127"/>
    </row>
    <row r="455" spans="18:24" ht="12.75">
      <c r="R455" s="127"/>
      <c r="S455" s="127"/>
      <c r="T455" s="127"/>
      <c r="U455" s="127"/>
      <c r="V455" s="127"/>
      <c r="W455" s="127"/>
      <c r="X455" s="127"/>
    </row>
    <row r="456" spans="18:24" ht="12.75">
      <c r="R456" s="127"/>
      <c r="S456" s="127"/>
      <c r="T456" s="127"/>
      <c r="U456" s="127"/>
      <c r="V456" s="127"/>
      <c r="W456" s="127"/>
      <c r="X456" s="127"/>
    </row>
    <row r="457" spans="18:24" ht="12.75">
      <c r="R457" s="127"/>
      <c r="S457" s="127"/>
      <c r="T457" s="127"/>
      <c r="U457" s="127"/>
      <c r="V457" s="127"/>
      <c r="W457" s="127"/>
      <c r="X457" s="127"/>
    </row>
    <row r="458" spans="18:24" ht="12.75">
      <c r="R458" s="127"/>
      <c r="S458" s="127"/>
      <c r="T458" s="127"/>
      <c r="U458" s="127"/>
      <c r="V458" s="127"/>
      <c r="W458" s="127"/>
      <c r="X458" s="127"/>
    </row>
    <row r="459" spans="18:24" ht="12.75">
      <c r="R459" s="127"/>
      <c r="S459" s="127"/>
      <c r="T459" s="127"/>
      <c r="U459" s="127"/>
      <c r="V459" s="127"/>
      <c r="W459" s="127"/>
      <c r="X459" s="127"/>
    </row>
    <row r="460" spans="18:24" ht="12.75">
      <c r="R460" s="127"/>
      <c r="S460" s="127"/>
      <c r="T460" s="127"/>
      <c r="U460" s="127"/>
      <c r="V460" s="127"/>
      <c r="W460" s="127"/>
      <c r="X460" s="127"/>
    </row>
    <row r="461" spans="18:24" ht="12.75">
      <c r="R461" s="127"/>
      <c r="S461" s="127"/>
      <c r="T461" s="127"/>
      <c r="U461" s="127"/>
      <c r="V461" s="127"/>
      <c r="W461" s="127"/>
      <c r="X461" s="127"/>
    </row>
    <row r="462" spans="18:24" ht="12.75">
      <c r="R462" s="127"/>
      <c r="S462" s="127"/>
      <c r="T462" s="127"/>
      <c r="U462" s="127"/>
      <c r="V462" s="127"/>
      <c r="W462" s="127"/>
      <c r="X462" s="127"/>
    </row>
    <row r="463" spans="18:24" ht="12.75">
      <c r="R463" s="127"/>
      <c r="S463" s="127"/>
      <c r="T463" s="127"/>
      <c r="U463" s="127"/>
      <c r="V463" s="127"/>
      <c r="W463" s="127"/>
      <c r="X463" s="127"/>
    </row>
    <row r="464" spans="18:24" ht="12.75">
      <c r="R464" s="127"/>
      <c r="S464" s="127"/>
      <c r="T464" s="127"/>
      <c r="U464" s="127"/>
      <c r="V464" s="127"/>
      <c r="W464" s="127"/>
      <c r="X464" s="127"/>
    </row>
    <row r="465" spans="18:24" ht="12.75">
      <c r="R465" s="127"/>
      <c r="S465" s="127"/>
      <c r="T465" s="127"/>
      <c r="U465" s="127"/>
      <c r="V465" s="127"/>
      <c r="W465" s="127"/>
      <c r="X465" s="127"/>
    </row>
    <row r="466" spans="18:24" ht="12.75">
      <c r="R466" s="127"/>
      <c r="S466" s="127"/>
      <c r="T466" s="127"/>
      <c r="U466" s="127"/>
      <c r="V466" s="127"/>
      <c r="W466" s="127"/>
      <c r="X466" s="127"/>
    </row>
    <row r="467" spans="18:24" ht="12.75">
      <c r="R467" s="127"/>
      <c r="S467" s="127"/>
      <c r="T467" s="127"/>
      <c r="U467" s="127"/>
      <c r="V467" s="127"/>
      <c r="W467" s="127"/>
      <c r="X467" s="127"/>
    </row>
    <row r="468" spans="18:24" ht="12.75">
      <c r="R468" s="127"/>
      <c r="S468" s="127"/>
      <c r="T468" s="127"/>
      <c r="U468" s="127"/>
      <c r="V468" s="127"/>
      <c r="W468" s="127"/>
      <c r="X468" s="127"/>
    </row>
    <row r="469" spans="18:24" ht="12.75">
      <c r="R469" s="127"/>
      <c r="S469" s="127"/>
      <c r="T469" s="127"/>
      <c r="U469" s="127"/>
      <c r="V469" s="127"/>
      <c r="W469" s="127"/>
      <c r="X469" s="127"/>
    </row>
    <row r="470" spans="18:24" ht="12.75">
      <c r="R470" s="127"/>
      <c r="S470" s="127"/>
      <c r="T470" s="127"/>
      <c r="U470" s="127"/>
      <c r="V470" s="127"/>
      <c r="W470" s="127"/>
      <c r="X470" s="127"/>
    </row>
    <row r="471" spans="18:24" ht="12.75">
      <c r="R471" s="127"/>
      <c r="S471" s="127"/>
      <c r="T471" s="127"/>
      <c r="U471" s="127"/>
      <c r="V471" s="127"/>
      <c r="W471" s="127"/>
      <c r="X471" s="127"/>
    </row>
    <row r="472" spans="18:24" ht="12.75">
      <c r="R472" s="127"/>
      <c r="S472" s="127"/>
      <c r="T472" s="127"/>
      <c r="U472" s="127"/>
      <c r="V472" s="127"/>
      <c r="W472" s="127"/>
      <c r="X472" s="127"/>
    </row>
    <row r="473" spans="18:24" ht="12.75">
      <c r="R473" s="127"/>
      <c r="S473" s="127"/>
      <c r="T473" s="127"/>
      <c r="U473" s="127"/>
      <c r="V473" s="127"/>
      <c r="W473" s="127"/>
      <c r="X473" s="127"/>
    </row>
    <row r="474" spans="18:24" ht="12.75">
      <c r="R474" s="127"/>
      <c r="S474" s="127"/>
      <c r="T474" s="127"/>
      <c r="U474" s="127"/>
      <c r="V474" s="127"/>
      <c r="W474" s="127"/>
      <c r="X474" s="127"/>
    </row>
    <row r="475" spans="18:24" ht="12.75">
      <c r="R475" s="127"/>
      <c r="S475" s="127"/>
      <c r="T475" s="127"/>
      <c r="U475" s="127"/>
      <c r="V475" s="127"/>
      <c r="W475" s="127"/>
      <c r="X475" s="127"/>
    </row>
    <row r="476" spans="18:24" ht="12.75">
      <c r="R476" s="127"/>
      <c r="S476" s="127"/>
      <c r="T476" s="127"/>
      <c r="U476" s="127"/>
      <c r="V476" s="127"/>
      <c r="W476" s="127"/>
      <c r="X476" s="127"/>
    </row>
    <row r="477" spans="18:24" ht="12.75">
      <c r="R477" s="127"/>
      <c r="S477" s="127"/>
      <c r="T477" s="127"/>
      <c r="U477" s="127"/>
      <c r="V477" s="127"/>
      <c r="W477" s="127"/>
      <c r="X477" s="127"/>
    </row>
    <row r="478" spans="18:24" ht="12.75">
      <c r="R478" s="127"/>
      <c r="S478" s="127"/>
      <c r="T478" s="127"/>
      <c r="U478" s="127"/>
      <c r="V478" s="127"/>
      <c r="W478" s="127"/>
      <c r="X478" s="127"/>
    </row>
    <row r="479" spans="18:24" ht="12.75">
      <c r="R479" s="127"/>
      <c r="S479" s="127"/>
      <c r="T479" s="127"/>
      <c r="U479" s="127"/>
      <c r="V479" s="127"/>
      <c r="W479" s="127"/>
      <c r="X479" s="127"/>
    </row>
    <row r="480" spans="18:24" ht="12.75">
      <c r="R480" s="127"/>
      <c r="S480" s="127"/>
      <c r="T480" s="127"/>
      <c r="U480" s="127"/>
      <c r="V480" s="127"/>
      <c r="W480" s="127"/>
      <c r="X480" s="127"/>
    </row>
    <row r="481" spans="18:24" ht="12.75">
      <c r="R481" s="127"/>
      <c r="S481" s="127"/>
      <c r="T481" s="127"/>
      <c r="U481" s="127"/>
      <c r="V481" s="127"/>
      <c r="W481" s="127"/>
      <c r="X481" s="127"/>
    </row>
    <row r="482" spans="18:24" ht="12.75">
      <c r="R482" s="127"/>
      <c r="S482" s="127"/>
      <c r="T482" s="127"/>
      <c r="U482" s="127"/>
      <c r="V482" s="127"/>
      <c r="W482" s="127"/>
      <c r="X482" s="127"/>
    </row>
    <row r="483" spans="18:24" ht="12.75">
      <c r="R483" s="127"/>
      <c r="S483" s="127"/>
      <c r="T483" s="127"/>
      <c r="U483" s="127"/>
      <c r="V483" s="127"/>
      <c r="W483" s="127"/>
      <c r="X483" s="127"/>
    </row>
    <row r="484" spans="18:24" ht="12.75">
      <c r="R484" s="127"/>
      <c r="S484" s="127"/>
      <c r="T484" s="127"/>
      <c r="U484" s="127"/>
      <c r="V484" s="127"/>
      <c r="W484" s="127"/>
      <c r="X484" s="127"/>
    </row>
    <row r="485" spans="18:24" ht="12.75">
      <c r="R485" s="127"/>
      <c r="S485" s="127"/>
      <c r="T485" s="127"/>
      <c r="U485" s="127"/>
      <c r="V485" s="127"/>
      <c r="W485" s="127"/>
      <c r="X485" s="127"/>
    </row>
    <row r="486" spans="18:24" ht="12.75">
      <c r="R486" s="127"/>
      <c r="S486" s="127"/>
      <c r="T486" s="127"/>
      <c r="U486" s="127"/>
      <c r="V486" s="127"/>
      <c r="W486" s="127"/>
      <c r="X486" s="127"/>
    </row>
    <row r="487" spans="18:24" ht="12.75">
      <c r="R487" s="127"/>
      <c r="S487" s="127"/>
      <c r="T487" s="127"/>
      <c r="U487" s="127"/>
      <c r="V487" s="127"/>
      <c r="W487" s="127"/>
      <c r="X487" s="127"/>
    </row>
    <row r="488" spans="18:24" ht="12.75">
      <c r="R488" s="127"/>
      <c r="S488" s="127"/>
      <c r="T488" s="127"/>
      <c r="U488" s="127"/>
      <c r="V488" s="127"/>
      <c r="W488" s="127"/>
      <c r="X488" s="127"/>
    </row>
    <row r="489" spans="18:24" ht="12.75">
      <c r="R489" s="127"/>
      <c r="S489" s="127"/>
      <c r="T489" s="127"/>
      <c r="U489" s="127"/>
      <c r="V489" s="127"/>
      <c r="W489" s="127"/>
      <c r="X489" s="127"/>
    </row>
    <row r="490" spans="18:24" ht="12.75">
      <c r="R490" s="127"/>
      <c r="S490" s="127"/>
      <c r="T490" s="127"/>
      <c r="U490" s="127"/>
      <c r="V490" s="127"/>
      <c r="W490" s="127"/>
      <c r="X490" s="127"/>
    </row>
    <row r="491" spans="18:24" ht="12.75">
      <c r="R491" s="127"/>
      <c r="S491" s="127"/>
      <c r="T491" s="127"/>
      <c r="U491" s="127"/>
      <c r="V491" s="127"/>
      <c r="W491" s="127"/>
      <c r="X491" s="127"/>
    </row>
    <row r="492" spans="18:24" ht="12.75">
      <c r="R492" s="127"/>
      <c r="S492" s="127"/>
      <c r="T492" s="127"/>
      <c r="U492" s="127"/>
      <c r="V492" s="127"/>
      <c r="W492" s="127"/>
      <c r="X492" s="127"/>
    </row>
    <row r="493" spans="18:24" ht="12.75">
      <c r="R493" s="127"/>
      <c r="S493" s="127"/>
      <c r="T493" s="127"/>
      <c r="U493" s="127"/>
      <c r="V493" s="127"/>
      <c r="W493" s="127"/>
      <c r="X493" s="127"/>
    </row>
    <row r="494" spans="18:24" ht="12.75">
      <c r="R494" s="127"/>
      <c r="S494" s="127"/>
      <c r="T494" s="127"/>
      <c r="U494" s="127"/>
      <c r="V494" s="127"/>
      <c r="W494" s="127"/>
      <c r="X494" s="127"/>
    </row>
    <row r="495" spans="18:24" ht="12.75">
      <c r="R495" s="127"/>
      <c r="S495" s="127"/>
      <c r="T495" s="127"/>
      <c r="U495" s="127"/>
      <c r="V495" s="127"/>
      <c r="W495" s="127"/>
      <c r="X495" s="127"/>
    </row>
    <row r="496" spans="18:24" ht="12.75">
      <c r="R496" s="127"/>
      <c r="S496" s="127"/>
      <c r="T496" s="127"/>
      <c r="U496" s="127"/>
      <c r="V496" s="127"/>
      <c r="W496" s="127"/>
      <c r="X496" s="127"/>
    </row>
    <row r="497" spans="18:24" ht="12.75">
      <c r="R497" s="127"/>
      <c r="S497" s="127"/>
      <c r="T497" s="127"/>
      <c r="U497" s="127"/>
      <c r="V497" s="127"/>
      <c r="W497" s="127"/>
      <c r="X497" s="127"/>
    </row>
    <row r="498" spans="18:24" ht="12.75">
      <c r="R498" s="127"/>
      <c r="S498" s="127"/>
      <c r="T498" s="127"/>
      <c r="U498" s="127"/>
      <c r="V498" s="127"/>
      <c r="W498" s="127"/>
      <c r="X498" s="127"/>
    </row>
    <row r="499" spans="18:24" ht="12.75">
      <c r="R499" s="127"/>
      <c r="S499" s="127"/>
      <c r="T499" s="127"/>
      <c r="U499" s="127"/>
      <c r="V499" s="127"/>
      <c r="W499" s="127"/>
      <c r="X499" s="127"/>
    </row>
    <row r="500" spans="18:24" ht="12.75">
      <c r="R500" s="127"/>
      <c r="S500" s="127"/>
      <c r="T500" s="127"/>
      <c r="U500" s="127"/>
      <c r="V500" s="127"/>
      <c r="W500" s="127"/>
      <c r="X500" s="127"/>
    </row>
    <row r="501" spans="18:24" ht="12.75">
      <c r="R501" s="127"/>
      <c r="S501" s="127"/>
      <c r="T501" s="127"/>
      <c r="U501" s="127"/>
      <c r="V501" s="127"/>
      <c r="W501" s="127"/>
      <c r="X501" s="127"/>
    </row>
    <row r="502" spans="18:24" ht="12.75">
      <c r="R502" s="127"/>
      <c r="S502" s="127"/>
      <c r="T502" s="127"/>
      <c r="U502" s="127"/>
      <c r="V502" s="127"/>
      <c r="W502" s="127"/>
      <c r="X502" s="127"/>
    </row>
    <row r="503" spans="18:24" ht="12.75">
      <c r="R503" s="127"/>
      <c r="S503" s="127"/>
      <c r="T503" s="127"/>
      <c r="U503" s="127"/>
      <c r="V503" s="127"/>
      <c r="W503" s="127"/>
      <c r="X503" s="127"/>
    </row>
    <row r="504" spans="18:24" ht="12.75">
      <c r="R504" s="127"/>
      <c r="S504" s="127"/>
      <c r="T504" s="127"/>
      <c r="U504" s="127"/>
      <c r="V504" s="127"/>
      <c r="W504" s="127"/>
      <c r="X504" s="127"/>
    </row>
    <row r="505" spans="18:24" ht="12.75">
      <c r="R505" s="127"/>
      <c r="S505" s="127"/>
      <c r="T505" s="127"/>
      <c r="U505" s="127"/>
      <c r="V505" s="127"/>
      <c r="W505" s="127"/>
      <c r="X505" s="127"/>
    </row>
    <row r="506" spans="18:24" ht="12.75">
      <c r="R506" s="127"/>
      <c r="S506" s="127"/>
      <c r="T506" s="127"/>
      <c r="U506" s="127"/>
      <c r="V506" s="127"/>
      <c r="W506" s="127"/>
      <c r="X506" s="127"/>
    </row>
    <row r="507" spans="18:24" ht="12.75">
      <c r="R507" s="127"/>
      <c r="S507" s="127"/>
      <c r="T507" s="127"/>
      <c r="U507" s="127"/>
      <c r="V507" s="127"/>
      <c r="W507" s="127"/>
      <c r="X507" s="127"/>
    </row>
    <row r="508" spans="18:24" ht="12.75">
      <c r="R508" s="127"/>
      <c r="S508" s="127"/>
      <c r="T508" s="127"/>
      <c r="U508" s="127"/>
      <c r="V508" s="127"/>
      <c r="W508" s="127"/>
      <c r="X508" s="127"/>
    </row>
    <row r="509" spans="18:24" ht="12.75">
      <c r="R509" s="127"/>
      <c r="S509" s="127"/>
      <c r="T509" s="127"/>
      <c r="U509" s="127"/>
      <c r="V509" s="127"/>
      <c r="W509" s="127"/>
      <c r="X509" s="127"/>
    </row>
    <row r="510" spans="18:24" ht="12.75">
      <c r="R510" s="127"/>
      <c r="S510" s="127"/>
      <c r="T510" s="127"/>
      <c r="U510" s="127"/>
      <c r="V510" s="127"/>
      <c r="W510" s="127"/>
      <c r="X510" s="127"/>
    </row>
    <row r="511" spans="18:24" ht="12.75">
      <c r="R511" s="127"/>
      <c r="S511" s="127"/>
      <c r="T511" s="127"/>
      <c r="U511" s="127"/>
      <c r="V511" s="127"/>
      <c r="W511" s="127"/>
      <c r="X511" s="127"/>
    </row>
    <row r="512" spans="18:24" ht="12.75">
      <c r="R512" s="127"/>
      <c r="S512" s="127"/>
      <c r="T512" s="127"/>
      <c r="U512" s="127"/>
      <c r="V512" s="127"/>
      <c r="W512" s="127"/>
      <c r="X512" s="127"/>
    </row>
    <row r="513" spans="18:24" ht="12.75">
      <c r="R513" s="127"/>
      <c r="S513" s="127"/>
      <c r="T513" s="127"/>
      <c r="U513" s="127"/>
      <c r="V513" s="127"/>
      <c r="W513" s="127"/>
      <c r="X513" s="127"/>
    </row>
    <row r="514" spans="18:24" ht="12.75">
      <c r="R514" s="127"/>
      <c r="S514" s="127"/>
      <c r="T514" s="127"/>
      <c r="U514" s="127"/>
      <c r="V514" s="127"/>
      <c r="W514" s="127"/>
      <c r="X514" s="127"/>
    </row>
    <row r="515" spans="18:24" ht="12.75">
      <c r="R515" s="127"/>
      <c r="S515" s="127"/>
      <c r="T515" s="127"/>
      <c r="U515" s="127"/>
      <c r="V515" s="127"/>
      <c r="W515" s="127"/>
      <c r="X515" s="127"/>
    </row>
    <row r="516" spans="18:24" ht="12.75">
      <c r="R516" s="127"/>
      <c r="S516" s="127"/>
      <c r="T516" s="127"/>
      <c r="U516" s="127"/>
      <c r="V516" s="127"/>
      <c r="W516" s="127"/>
      <c r="X516" s="127"/>
    </row>
    <row r="517" spans="18:24" ht="12.75">
      <c r="R517" s="127"/>
      <c r="S517" s="127"/>
      <c r="T517" s="127"/>
      <c r="U517" s="127"/>
      <c r="V517" s="127"/>
      <c r="W517" s="127"/>
      <c r="X517" s="127"/>
    </row>
    <row r="518" spans="18:24" ht="12.75">
      <c r="R518" s="127"/>
      <c r="S518" s="127"/>
      <c r="T518" s="127"/>
      <c r="U518" s="127"/>
      <c r="V518" s="127"/>
      <c r="W518" s="127"/>
      <c r="X518" s="127"/>
    </row>
    <row r="519" spans="18:24" ht="12.75">
      <c r="R519" s="127"/>
      <c r="S519" s="127"/>
      <c r="T519" s="127"/>
      <c r="U519" s="127"/>
      <c r="V519" s="127"/>
      <c r="W519" s="127"/>
      <c r="X519" s="127"/>
    </row>
    <row r="520" spans="18:24" ht="12.75">
      <c r="R520" s="127"/>
      <c r="S520" s="127"/>
      <c r="T520" s="127"/>
      <c r="U520" s="127"/>
      <c r="V520" s="127"/>
      <c r="W520" s="127"/>
      <c r="X520" s="127"/>
    </row>
    <row r="521" spans="18:24" ht="12.75">
      <c r="R521" s="127"/>
      <c r="S521" s="127"/>
      <c r="T521" s="127"/>
      <c r="U521" s="127"/>
      <c r="V521" s="127"/>
      <c r="W521" s="127"/>
      <c r="X521" s="127"/>
    </row>
    <row r="522" spans="18:24" ht="12.75">
      <c r="R522" s="127"/>
      <c r="S522" s="127"/>
      <c r="T522" s="127"/>
      <c r="U522" s="127"/>
      <c r="V522" s="127"/>
      <c r="W522" s="127"/>
      <c r="X522" s="127"/>
    </row>
    <row r="523" spans="18:24" ht="12.75">
      <c r="R523" s="127"/>
      <c r="S523" s="127"/>
      <c r="T523" s="127"/>
      <c r="U523" s="127"/>
      <c r="V523" s="127"/>
      <c r="W523" s="127"/>
      <c r="X523" s="127"/>
    </row>
    <row r="524" spans="18:24" ht="12.75">
      <c r="R524" s="127"/>
      <c r="S524" s="127"/>
      <c r="T524" s="127"/>
      <c r="U524" s="127"/>
      <c r="V524" s="127"/>
      <c r="W524" s="127"/>
      <c r="X524" s="127"/>
    </row>
    <row r="525" spans="18:24" ht="12.75">
      <c r="R525" s="127"/>
      <c r="S525" s="127"/>
      <c r="T525" s="127"/>
      <c r="U525" s="127"/>
      <c r="V525" s="127"/>
      <c r="W525" s="127"/>
      <c r="X525" s="127"/>
    </row>
    <row r="526" spans="18:24" ht="12.75">
      <c r="R526" s="127"/>
      <c r="S526" s="127"/>
      <c r="T526" s="127"/>
      <c r="U526" s="127"/>
      <c r="V526" s="127"/>
      <c r="W526" s="127"/>
      <c r="X526" s="127"/>
    </row>
    <row r="527" spans="18:24" ht="12.75">
      <c r="R527" s="127"/>
      <c r="S527" s="127"/>
      <c r="T527" s="127"/>
      <c r="U527" s="127"/>
      <c r="V527" s="127"/>
      <c r="W527" s="127"/>
      <c r="X527" s="127"/>
    </row>
    <row r="528" spans="18:24" ht="12.75">
      <c r="R528" s="127"/>
      <c r="S528" s="127"/>
      <c r="T528" s="127"/>
      <c r="U528" s="127"/>
      <c r="V528" s="127"/>
      <c r="W528" s="127"/>
      <c r="X528" s="127"/>
    </row>
    <row r="529" spans="18:24" ht="12.75">
      <c r="R529" s="127"/>
      <c r="S529" s="127"/>
      <c r="T529" s="127"/>
      <c r="U529" s="127"/>
      <c r="V529" s="127"/>
      <c r="W529" s="127"/>
      <c r="X529" s="127"/>
    </row>
    <row r="530" spans="18:24" ht="12.75">
      <c r="R530" s="127"/>
      <c r="S530" s="127"/>
      <c r="T530" s="127"/>
      <c r="U530" s="127"/>
      <c r="V530" s="127"/>
      <c r="W530" s="127"/>
      <c r="X530" s="127"/>
    </row>
    <row r="531" spans="18:24" ht="12.75">
      <c r="R531" s="127"/>
      <c r="S531" s="127"/>
      <c r="T531" s="127"/>
      <c r="U531" s="127"/>
      <c r="V531" s="127"/>
      <c r="W531" s="127"/>
      <c r="X531" s="127"/>
    </row>
    <row r="532" spans="18:24" ht="12.75">
      <c r="R532" s="127"/>
      <c r="S532" s="127"/>
      <c r="T532" s="127"/>
      <c r="U532" s="127"/>
      <c r="V532" s="127"/>
      <c r="W532" s="127"/>
      <c r="X532" s="127"/>
    </row>
    <row r="533" spans="18:24" ht="12.75">
      <c r="R533" s="127"/>
      <c r="S533" s="127"/>
      <c r="T533" s="127"/>
      <c r="U533" s="127"/>
      <c r="V533" s="127"/>
      <c r="W533" s="127"/>
      <c r="X533" s="127"/>
    </row>
    <row r="534" spans="18:24" ht="12.75">
      <c r="R534" s="127"/>
      <c r="S534" s="127"/>
      <c r="T534" s="127"/>
      <c r="U534" s="127"/>
      <c r="V534" s="127"/>
      <c r="W534" s="127"/>
      <c r="X534" s="127"/>
    </row>
    <row r="535" spans="18:24" ht="12.75">
      <c r="R535" s="127"/>
      <c r="S535" s="127"/>
      <c r="T535" s="127"/>
      <c r="U535" s="127"/>
      <c r="V535" s="127"/>
      <c r="W535" s="127"/>
      <c r="X535" s="127"/>
    </row>
    <row r="536" spans="18:24" ht="12.75">
      <c r="R536" s="127"/>
      <c r="S536" s="127"/>
      <c r="T536" s="127"/>
      <c r="U536" s="127"/>
      <c r="V536" s="127"/>
      <c r="W536" s="127"/>
      <c r="X536" s="127"/>
    </row>
    <row r="537" spans="18:24" ht="12.75">
      <c r="R537" s="127"/>
      <c r="S537" s="127"/>
      <c r="T537" s="127"/>
      <c r="U537" s="127"/>
      <c r="V537" s="127"/>
      <c r="W537" s="127"/>
      <c r="X537" s="127"/>
    </row>
    <row r="538" spans="18:24" ht="12.75">
      <c r="R538" s="127"/>
      <c r="S538" s="127"/>
      <c r="T538" s="127"/>
      <c r="U538" s="127"/>
      <c r="V538" s="127"/>
      <c r="W538" s="127"/>
      <c r="X538" s="127"/>
    </row>
    <row r="539" spans="18:24" ht="12.75">
      <c r="R539" s="127"/>
      <c r="S539" s="127"/>
      <c r="T539" s="127"/>
      <c r="U539" s="127"/>
      <c r="V539" s="127"/>
      <c r="W539" s="127"/>
      <c r="X539" s="127"/>
    </row>
    <row r="540" spans="18:24" ht="12.75">
      <c r="R540" s="127"/>
      <c r="S540" s="127"/>
      <c r="T540" s="127"/>
      <c r="U540" s="127"/>
      <c r="V540" s="127"/>
      <c r="W540" s="127"/>
      <c r="X540" s="127"/>
    </row>
    <row r="541" spans="18:24" ht="12.75">
      <c r="R541" s="127"/>
      <c r="S541" s="127"/>
      <c r="T541" s="127"/>
      <c r="U541" s="127"/>
      <c r="V541" s="127"/>
      <c r="W541" s="127"/>
      <c r="X541" s="127"/>
    </row>
    <row r="542" spans="18:24" ht="12.75">
      <c r="R542" s="127"/>
      <c r="S542" s="127"/>
      <c r="T542" s="127"/>
      <c r="U542" s="127"/>
      <c r="V542" s="127"/>
      <c r="W542" s="127"/>
      <c r="X542" s="127"/>
    </row>
    <row r="543" spans="18:24" ht="12.75">
      <c r="R543" s="127"/>
      <c r="S543" s="127"/>
      <c r="T543" s="127"/>
      <c r="U543" s="127"/>
      <c r="V543" s="127"/>
      <c r="W543" s="127"/>
      <c r="X543" s="127"/>
    </row>
    <row r="544" spans="18:24" ht="12.75">
      <c r="R544" s="127"/>
      <c r="S544" s="127"/>
      <c r="T544" s="127"/>
      <c r="U544" s="127"/>
      <c r="V544" s="127"/>
      <c r="W544" s="127"/>
      <c r="X544" s="127"/>
    </row>
    <row r="545" spans="18:24" ht="12.75">
      <c r="R545" s="127"/>
      <c r="S545" s="127"/>
      <c r="T545" s="127"/>
      <c r="U545" s="127"/>
      <c r="V545" s="127"/>
      <c r="W545" s="127"/>
      <c r="X545" s="127"/>
    </row>
    <row r="546" spans="18:24" ht="12.75">
      <c r="R546" s="127"/>
      <c r="S546" s="127"/>
      <c r="T546" s="127"/>
      <c r="U546" s="127"/>
      <c r="V546" s="127"/>
      <c r="W546" s="127"/>
      <c r="X546" s="127"/>
    </row>
    <row r="547" spans="18:24" ht="12.75">
      <c r="R547" s="127"/>
      <c r="S547" s="127"/>
      <c r="T547" s="127"/>
      <c r="U547" s="127"/>
      <c r="V547" s="127"/>
      <c r="W547" s="127"/>
      <c r="X547" s="127"/>
    </row>
    <row r="548" spans="18:24" ht="12.75">
      <c r="R548" s="127"/>
      <c r="S548" s="127"/>
      <c r="T548" s="127"/>
      <c r="U548" s="127"/>
      <c r="V548" s="127"/>
      <c r="W548" s="127"/>
      <c r="X548" s="127"/>
    </row>
    <row r="549" spans="18:24" ht="12.75">
      <c r="R549" s="127"/>
      <c r="S549" s="127"/>
      <c r="T549" s="127"/>
      <c r="U549" s="127"/>
      <c r="V549" s="127"/>
      <c r="W549" s="127"/>
      <c r="X549" s="127"/>
    </row>
    <row r="550" spans="18:24" ht="12.75">
      <c r="R550" s="127"/>
      <c r="S550" s="127"/>
      <c r="T550" s="127"/>
      <c r="U550" s="127"/>
      <c r="V550" s="127"/>
      <c r="W550" s="127"/>
      <c r="X550" s="127"/>
    </row>
    <row r="551" spans="18:24" ht="12.75">
      <c r="R551" s="127"/>
      <c r="S551" s="127"/>
      <c r="T551" s="127"/>
      <c r="U551" s="127"/>
      <c r="V551" s="127"/>
      <c r="W551" s="127"/>
      <c r="X551" s="127"/>
    </row>
    <row r="552" spans="18:24" ht="12.75">
      <c r="R552" s="127"/>
      <c r="S552" s="127"/>
      <c r="T552" s="127"/>
      <c r="U552" s="127"/>
      <c r="V552" s="127"/>
      <c r="W552" s="127"/>
      <c r="X552" s="127"/>
    </row>
    <row r="553" spans="18:24" ht="12.75">
      <c r="R553" s="127"/>
      <c r="S553" s="127"/>
      <c r="T553" s="127"/>
      <c r="U553" s="127"/>
      <c r="V553" s="127"/>
      <c r="W553" s="127"/>
      <c r="X553" s="127"/>
    </row>
    <row r="554" spans="18:24" ht="12.75">
      <c r="R554" s="127"/>
      <c r="S554" s="127"/>
      <c r="T554" s="127"/>
      <c r="U554" s="127"/>
      <c r="V554" s="127"/>
      <c r="W554" s="127"/>
      <c r="X554" s="127"/>
    </row>
    <row r="555" spans="18:24" ht="12.75">
      <c r="R555" s="127"/>
      <c r="S555" s="127"/>
      <c r="T555" s="127"/>
      <c r="U555" s="127"/>
      <c r="V555" s="127"/>
      <c r="W555" s="127"/>
      <c r="X555" s="127"/>
    </row>
    <row r="556" spans="18:24" ht="12.75">
      <c r="R556" s="127"/>
      <c r="S556" s="127"/>
      <c r="T556" s="127"/>
      <c r="U556" s="127"/>
      <c r="V556" s="127"/>
      <c r="W556" s="127"/>
      <c r="X556" s="127"/>
    </row>
    <row r="557" spans="18:24" ht="12.75">
      <c r="R557" s="127"/>
      <c r="S557" s="127"/>
      <c r="T557" s="127"/>
      <c r="U557" s="127"/>
      <c r="V557" s="127"/>
      <c r="W557" s="127"/>
      <c r="X557" s="127"/>
    </row>
    <row r="558" spans="18:24" ht="12.75">
      <c r="R558" s="127"/>
      <c r="S558" s="127"/>
      <c r="T558" s="127"/>
      <c r="U558" s="127"/>
      <c r="V558" s="127"/>
      <c r="W558" s="127"/>
      <c r="X558" s="127"/>
    </row>
    <row r="559" spans="18:24" ht="12.75">
      <c r="R559" s="127"/>
      <c r="S559" s="127"/>
      <c r="T559" s="127"/>
      <c r="U559" s="127"/>
      <c r="V559" s="127"/>
      <c r="W559" s="127"/>
      <c r="X559" s="127"/>
    </row>
    <row r="560" spans="18:24" ht="12.75">
      <c r="R560" s="127"/>
      <c r="S560" s="127"/>
      <c r="T560" s="127"/>
      <c r="U560" s="127"/>
      <c r="V560" s="127"/>
      <c r="W560" s="127"/>
      <c r="X560" s="127"/>
    </row>
    <row r="561" spans="18:24" ht="12.75">
      <c r="R561" s="127"/>
      <c r="S561" s="127"/>
      <c r="T561" s="127"/>
      <c r="U561" s="127"/>
      <c r="V561" s="127"/>
      <c r="W561" s="127"/>
      <c r="X561" s="127"/>
    </row>
    <row r="562" spans="18:24" ht="12.75">
      <c r="R562" s="127"/>
      <c r="S562" s="127"/>
      <c r="T562" s="127"/>
      <c r="U562" s="127"/>
      <c r="V562" s="127"/>
      <c r="W562" s="127"/>
      <c r="X562" s="127"/>
    </row>
    <row r="563" spans="18:24" ht="12.75">
      <c r="R563" s="127"/>
      <c r="S563" s="127"/>
      <c r="T563" s="127"/>
      <c r="U563" s="127"/>
      <c r="V563" s="127"/>
      <c r="W563" s="127"/>
      <c r="X563" s="127"/>
    </row>
    <row r="564" spans="18:24" ht="12.75">
      <c r="R564" s="127"/>
      <c r="S564" s="127"/>
      <c r="T564" s="127"/>
      <c r="U564" s="127"/>
      <c r="V564" s="127"/>
      <c r="W564" s="127"/>
      <c r="X564" s="127"/>
    </row>
    <row r="565" spans="18:24" ht="12.75">
      <c r="R565" s="127"/>
      <c r="S565" s="127"/>
      <c r="T565" s="127"/>
      <c r="U565" s="127"/>
      <c r="V565" s="127"/>
      <c r="W565" s="127"/>
      <c r="X565" s="127"/>
    </row>
    <row r="566" spans="18:24" ht="12.75">
      <c r="R566" s="127"/>
      <c r="S566" s="127"/>
      <c r="T566" s="127"/>
      <c r="U566" s="127"/>
      <c r="V566" s="127"/>
      <c r="W566" s="127"/>
      <c r="X566" s="127"/>
    </row>
    <row r="567" spans="18:24" ht="12.75">
      <c r="R567" s="127"/>
      <c r="S567" s="127"/>
      <c r="T567" s="127"/>
      <c r="U567" s="127"/>
      <c r="V567" s="127"/>
      <c r="W567" s="127"/>
      <c r="X567" s="127"/>
    </row>
    <row r="568" spans="18:24" ht="12.75">
      <c r="R568" s="127"/>
      <c r="S568" s="127"/>
      <c r="T568" s="127"/>
      <c r="U568" s="127"/>
      <c r="V568" s="127"/>
      <c r="W568" s="127"/>
      <c r="X568" s="127"/>
    </row>
    <row r="569" spans="18:24" ht="12.75">
      <c r="R569" s="127"/>
      <c r="S569" s="127"/>
      <c r="T569" s="127"/>
      <c r="U569" s="127"/>
      <c r="V569" s="127"/>
      <c r="W569" s="127"/>
      <c r="X569" s="127"/>
    </row>
    <row r="570" spans="18:24" ht="12.75">
      <c r="R570" s="127"/>
      <c r="S570" s="127"/>
      <c r="T570" s="127"/>
      <c r="U570" s="127"/>
      <c r="V570" s="127"/>
      <c r="W570" s="127"/>
      <c r="X570" s="127"/>
    </row>
    <row r="571" spans="18:24" ht="12.75">
      <c r="R571" s="127"/>
      <c r="S571" s="127"/>
      <c r="T571" s="127"/>
      <c r="U571" s="127"/>
      <c r="V571" s="127"/>
      <c r="W571" s="127"/>
      <c r="X571" s="127"/>
    </row>
    <row r="572" spans="18:24" ht="12.75">
      <c r="R572" s="127"/>
      <c r="S572" s="127"/>
      <c r="T572" s="127"/>
      <c r="U572" s="127"/>
      <c r="V572" s="127"/>
      <c r="W572" s="127"/>
      <c r="X572" s="127"/>
    </row>
    <row r="573" spans="18:24" ht="12.75">
      <c r="R573" s="127"/>
      <c r="S573" s="127"/>
      <c r="T573" s="127"/>
      <c r="U573" s="127"/>
      <c r="V573" s="127"/>
      <c r="W573" s="127"/>
      <c r="X573" s="127"/>
    </row>
    <row r="574" spans="18:24" ht="12.75">
      <c r="R574" s="127"/>
      <c r="S574" s="127"/>
      <c r="T574" s="127"/>
      <c r="U574" s="127"/>
      <c r="V574" s="127"/>
      <c r="W574" s="127"/>
      <c r="X574" s="127"/>
    </row>
    <row r="575" spans="18:24" ht="12.75">
      <c r="R575" s="127"/>
      <c r="S575" s="127"/>
      <c r="T575" s="127"/>
      <c r="U575" s="127"/>
      <c r="V575" s="127"/>
      <c r="W575" s="127"/>
      <c r="X575" s="127"/>
    </row>
    <row r="576" spans="18:24" ht="12.75">
      <c r="R576" s="127"/>
      <c r="S576" s="127"/>
      <c r="T576" s="127"/>
      <c r="U576" s="127"/>
      <c r="V576" s="127"/>
      <c r="W576" s="127"/>
      <c r="X576" s="127"/>
    </row>
    <row r="577" spans="18:24" ht="12.75">
      <c r="R577" s="127"/>
      <c r="S577" s="127"/>
      <c r="T577" s="127"/>
      <c r="U577" s="127"/>
      <c r="V577" s="127"/>
      <c r="W577" s="127"/>
      <c r="X577" s="127"/>
    </row>
    <row r="578" spans="18:24" ht="12.75">
      <c r="R578" s="127"/>
      <c r="S578" s="127"/>
      <c r="T578" s="127"/>
      <c r="U578" s="127"/>
      <c r="V578" s="127"/>
      <c r="W578" s="127"/>
      <c r="X578" s="127"/>
    </row>
    <row r="579" spans="18:24" ht="12.75">
      <c r="R579" s="127"/>
      <c r="S579" s="127"/>
      <c r="T579" s="127"/>
      <c r="U579" s="127"/>
      <c r="V579" s="127"/>
      <c r="W579" s="127"/>
      <c r="X579" s="127"/>
    </row>
    <row r="580" spans="18:24" ht="12.75">
      <c r="R580" s="127"/>
      <c r="S580" s="127"/>
      <c r="T580" s="127"/>
      <c r="U580" s="127"/>
      <c r="V580" s="127"/>
      <c r="W580" s="127"/>
      <c r="X580" s="127"/>
    </row>
    <row r="581" spans="18:24" ht="12.75">
      <c r="R581" s="127"/>
      <c r="S581" s="127"/>
      <c r="T581" s="127"/>
      <c r="U581" s="127"/>
      <c r="V581" s="127"/>
      <c r="W581" s="127"/>
      <c r="X581" s="127"/>
    </row>
    <row r="582" spans="18:24" ht="12.75">
      <c r="R582" s="127"/>
      <c r="S582" s="127"/>
      <c r="T582" s="127"/>
      <c r="U582" s="127"/>
      <c r="V582" s="127"/>
      <c r="W582" s="127"/>
      <c r="X582" s="127"/>
    </row>
    <row r="583" spans="18:24" ht="12.75">
      <c r="R583" s="127"/>
      <c r="S583" s="127"/>
      <c r="T583" s="127"/>
      <c r="U583" s="127"/>
      <c r="V583" s="127"/>
      <c r="W583" s="127"/>
      <c r="X583" s="127"/>
    </row>
    <row r="584" spans="18:24" ht="12.75">
      <c r="R584" s="127"/>
      <c r="S584" s="127"/>
      <c r="T584" s="127"/>
      <c r="U584" s="127"/>
      <c r="V584" s="127"/>
      <c r="W584" s="127"/>
      <c r="X584" s="127"/>
    </row>
    <row r="585" spans="18:24" ht="12.75">
      <c r="R585" s="127"/>
      <c r="S585" s="127"/>
      <c r="T585" s="127"/>
      <c r="U585" s="127"/>
      <c r="V585" s="127"/>
      <c r="W585" s="127"/>
      <c r="X585" s="127"/>
    </row>
    <row r="586" spans="18:24" ht="12.75">
      <c r="R586" s="127"/>
      <c r="S586" s="127"/>
      <c r="T586" s="127"/>
      <c r="U586" s="127"/>
      <c r="V586" s="127"/>
      <c r="W586" s="127"/>
      <c r="X586" s="127"/>
    </row>
    <row r="587" spans="18:24" ht="12.75">
      <c r="R587" s="127"/>
      <c r="S587" s="127"/>
      <c r="T587" s="127"/>
      <c r="U587" s="127"/>
      <c r="V587" s="127"/>
      <c r="W587" s="127"/>
      <c r="X587" s="127"/>
    </row>
    <row r="588" spans="18:24" ht="12.75">
      <c r="R588" s="127"/>
      <c r="S588" s="127"/>
      <c r="T588" s="127"/>
      <c r="U588" s="127"/>
      <c r="V588" s="127"/>
      <c r="W588" s="127"/>
      <c r="X588" s="127"/>
    </row>
    <row r="589" spans="18:24" ht="12.75">
      <c r="R589" s="127"/>
      <c r="S589" s="127"/>
      <c r="T589" s="127"/>
      <c r="U589" s="127"/>
      <c r="V589" s="127"/>
      <c r="W589" s="127"/>
      <c r="X589" s="127"/>
    </row>
    <row r="590" spans="18:24" ht="12.75">
      <c r="R590" s="127"/>
      <c r="S590" s="127"/>
      <c r="T590" s="127"/>
      <c r="U590" s="127"/>
      <c r="V590" s="127"/>
      <c r="W590" s="127"/>
      <c r="X590" s="127"/>
    </row>
    <row r="591" spans="18:24" ht="12.75">
      <c r="R591" s="127"/>
      <c r="S591" s="127"/>
      <c r="T591" s="127"/>
      <c r="U591" s="127"/>
      <c r="V591" s="127"/>
      <c r="W591" s="127"/>
      <c r="X591" s="127"/>
    </row>
    <row r="592" spans="18:24" ht="12.75">
      <c r="R592" s="127"/>
      <c r="S592" s="127"/>
      <c r="T592" s="127"/>
      <c r="U592" s="127"/>
      <c r="V592" s="127"/>
      <c r="W592" s="127"/>
      <c r="X592" s="127"/>
    </row>
    <row r="593" spans="18:24" ht="12.75">
      <c r="R593" s="127"/>
      <c r="S593" s="127"/>
      <c r="T593" s="127"/>
      <c r="U593" s="127"/>
      <c r="V593" s="127"/>
      <c r="W593" s="127"/>
      <c r="X593" s="127"/>
    </row>
    <row r="594" spans="18:24" ht="12.75">
      <c r="R594" s="127"/>
      <c r="S594" s="127"/>
      <c r="T594" s="127"/>
      <c r="U594" s="127"/>
      <c r="V594" s="127"/>
      <c r="W594" s="127"/>
      <c r="X594" s="127"/>
    </row>
    <row r="595" spans="18:24" ht="12.75">
      <c r="R595" s="127"/>
      <c r="S595" s="127"/>
      <c r="T595" s="127"/>
      <c r="U595" s="127"/>
      <c r="V595" s="127"/>
      <c r="W595" s="127"/>
      <c r="X595" s="127"/>
    </row>
    <row r="596" spans="18:24" ht="12.75">
      <c r="R596" s="127"/>
      <c r="S596" s="127"/>
      <c r="T596" s="127"/>
      <c r="U596" s="127"/>
      <c r="V596" s="127"/>
      <c r="W596" s="127"/>
      <c r="X596" s="127"/>
    </row>
    <row r="597" spans="18:24" ht="12.75">
      <c r="R597" s="127"/>
      <c r="S597" s="127"/>
      <c r="T597" s="127"/>
      <c r="U597" s="127"/>
      <c r="V597" s="127"/>
      <c r="W597" s="127"/>
      <c r="X597" s="127"/>
    </row>
    <row r="598" spans="18:24" ht="12.75">
      <c r="R598" s="127"/>
      <c r="S598" s="127"/>
      <c r="T598" s="127"/>
      <c r="U598" s="127"/>
      <c r="V598" s="127"/>
      <c r="W598" s="127"/>
      <c r="X598" s="127"/>
    </row>
    <row r="599" spans="18:24" ht="12.75">
      <c r="R599" s="127"/>
      <c r="S599" s="127"/>
      <c r="T599" s="127"/>
      <c r="U599" s="127"/>
      <c r="V599" s="127"/>
      <c r="W599" s="127"/>
      <c r="X599" s="127"/>
    </row>
    <row r="600" spans="18:24" ht="12.75">
      <c r="R600" s="127"/>
      <c r="S600" s="127"/>
      <c r="T600" s="127"/>
      <c r="U600" s="127"/>
      <c r="V600" s="127"/>
      <c r="W600" s="127"/>
      <c r="X600" s="127"/>
    </row>
    <row r="601" spans="18:24" ht="12.75">
      <c r="R601" s="127"/>
      <c r="S601" s="127"/>
      <c r="T601" s="127"/>
      <c r="U601" s="127"/>
      <c r="V601" s="127"/>
      <c r="W601" s="127"/>
      <c r="X601" s="127"/>
    </row>
    <row r="602" spans="18:24" ht="12.75">
      <c r="R602" s="127"/>
      <c r="S602" s="127"/>
      <c r="T602" s="127"/>
      <c r="U602" s="127"/>
      <c r="V602" s="127"/>
      <c r="W602" s="127"/>
      <c r="X602" s="127"/>
    </row>
    <row r="603" spans="18:24" ht="12.75">
      <c r="R603" s="127"/>
      <c r="S603" s="127"/>
      <c r="T603" s="127"/>
      <c r="U603" s="127"/>
      <c r="V603" s="127"/>
      <c r="W603" s="127"/>
      <c r="X603" s="127"/>
    </row>
    <row r="604" spans="18:24" ht="12.75">
      <c r="R604" s="127"/>
      <c r="S604" s="127"/>
      <c r="T604" s="127"/>
      <c r="U604" s="127"/>
      <c r="V604" s="127"/>
      <c r="W604" s="127"/>
      <c r="X604" s="127"/>
    </row>
    <row r="605" spans="18:24" ht="12.75">
      <c r="R605" s="127"/>
      <c r="S605" s="127"/>
      <c r="T605" s="127"/>
      <c r="U605" s="127"/>
      <c r="V605" s="127"/>
      <c r="W605" s="127"/>
      <c r="X605" s="127"/>
    </row>
    <row r="606" spans="18:24" ht="12.75">
      <c r="R606" s="127"/>
      <c r="S606" s="127"/>
      <c r="T606" s="127"/>
      <c r="U606" s="127"/>
      <c r="V606" s="127"/>
      <c r="W606" s="127"/>
      <c r="X606" s="127"/>
    </row>
    <row r="607" spans="18:24" ht="12.75">
      <c r="R607" s="127"/>
      <c r="S607" s="127"/>
      <c r="T607" s="127"/>
      <c r="U607" s="127"/>
      <c r="V607" s="127"/>
      <c r="W607" s="127"/>
      <c r="X607" s="127"/>
    </row>
    <row r="608" spans="18:24" ht="12.75">
      <c r="R608" s="127"/>
      <c r="S608" s="127"/>
      <c r="T608" s="127"/>
      <c r="U608" s="127"/>
      <c r="V608" s="127"/>
      <c r="W608" s="127"/>
      <c r="X608" s="127"/>
    </row>
    <row r="609" spans="18:24" ht="12.75">
      <c r="R609" s="127"/>
      <c r="S609" s="127"/>
      <c r="T609" s="127"/>
      <c r="U609" s="127"/>
      <c r="V609" s="127"/>
      <c r="W609" s="127"/>
      <c r="X609" s="127"/>
    </row>
    <row r="610" spans="18:24" ht="12.75">
      <c r="R610" s="127"/>
      <c r="S610" s="127"/>
      <c r="T610" s="127"/>
      <c r="U610" s="127"/>
      <c r="V610" s="127"/>
      <c r="W610" s="127"/>
      <c r="X610" s="127"/>
    </row>
    <row r="611" spans="18:24" ht="12.75">
      <c r="R611" s="127"/>
      <c r="S611" s="127"/>
      <c r="T611" s="127"/>
      <c r="U611" s="127"/>
      <c r="V611" s="127"/>
      <c r="W611" s="127"/>
      <c r="X611" s="127"/>
    </row>
    <row r="612" spans="18:24" ht="12.75">
      <c r="R612" s="127"/>
      <c r="S612" s="127"/>
      <c r="T612" s="127"/>
      <c r="U612" s="127"/>
      <c r="V612" s="127"/>
      <c r="W612" s="127"/>
      <c r="X612" s="127"/>
    </row>
    <row r="613" spans="18:24" ht="12.75">
      <c r="R613" s="127"/>
      <c r="S613" s="127"/>
      <c r="T613" s="127"/>
      <c r="U613" s="127"/>
      <c r="V613" s="127"/>
      <c r="W613" s="127"/>
      <c r="X613" s="127"/>
    </row>
    <row r="614" spans="18:24" ht="12.75">
      <c r="R614" s="127"/>
      <c r="S614" s="127"/>
      <c r="T614" s="127"/>
      <c r="U614" s="127"/>
      <c r="V614" s="127"/>
      <c r="W614" s="127"/>
      <c r="X614" s="127"/>
    </row>
    <row r="615" spans="18:24" ht="12.75">
      <c r="R615" s="127"/>
      <c r="S615" s="127"/>
      <c r="T615" s="127"/>
      <c r="U615" s="127"/>
      <c r="V615" s="127"/>
      <c r="W615" s="127"/>
      <c r="X615" s="127"/>
    </row>
    <row r="616" spans="18:24" ht="12.75">
      <c r="R616" s="127"/>
      <c r="S616" s="127"/>
      <c r="T616" s="127"/>
      <c r="U616" s="127"/>
      <c r="V616" s="127"/>
      <c r="W616" s="127"/>
      <c r="X616" s="127"/>
    </row>
    <row r="617" spans="18:24" ht="12.75">
      <c r="R617" s="127"/>
      <c r="S617" s="127"/>
      <c r="T617" s="127"/>
      <c r="U617" s="127"/>
      <c r="V617" s="127"/>
      <c r="W617" s="127"/>
      <c r="X617" s="127"/>
    </row>
    <row r="618" spans="18:24" ht="12.75">
      <c r="R618" s="127"/>
      <c r="S618" s="127"/>
      <c r="T618" s="127"/>
      <c r="U618" s="127"/>
      <c r="V618" s="127"/>
      <c r="W618" s="127"/>
      <c r="X618" s="127"/>
    </row>
    <row r="619" spans="18:24" ht="12.75">
      <c r="R619" s="127"/>
      <c r="S619" s="127"/>
      <c r="T619" s="127"/>
      <c r="U619" s="127"/>
      <c r="V619" s="127"/>
      <c r="W619" s="127"/>
      <c r="X619" s="127"/>
    </row>
    <row r="620" spans="18:24" ht="12.75">
      <c r="R620" s="127"/>
      <c r="S620" s="127"/>
      <c r="T620" s="127"/>
      <c r="U620" s="127"/>
      <c r="V620" s="127"/>
      <c r="W620" s="127"/>
      <c r="X620" s="127"/>
    </row>
    <row r="621" spans="18:24" ht="12.75">
      <c r="R621" s="127"/>
      <c r="S621" s="127"/>
      <c r="T621" s="127"/>
      <c r="U621" s="127"/>
      <c r="V621" s="127"/>
      <c r="W621" s="127"/>
      <c r="X621" s="127"/>
    </row>
    <row r="622" spans="18:24" ht="12.75">
      <c r="R622" s="127"/>
      <c r="S622" s="127"/>
      <c r="T622" s="127"/>
      <c r="U622" s="127"/>
      <c r="V622" s="127"/>
      <c r="W622" s="127"/>
      <c r="X622" s="127"/>
    </row>
    <row r="623" spans="18:24" ht="12.75">
      <c r="R623" s="127"/>
      <c r="S623" s="127"/>
      <c r="T623" s="127"/>
      <c r="U623" s="127"/>
      <c r="V623" s="127"/>
      <c r="W623" s="127"/>
      <c r="X623" s="127"/>
    </row>
    <row r="624" spans="18:24" ht="12.75">
      <c r="R624" s="127"/>
      <c r="S624" s="127"/>
      <c r="T624" s="127"/>
      <c r="U624" s="127"/>
      <c r="V624" s="127"/>
      <c r="W624" s="127"/>
      <c r="X624" s="127"/>
    </row>
    <row r="625" spans="18:24" ht="12.75">
      <c r="R625" s="127"/>
      <c r="S625" s="127"/>
      <c r="T625" s="127"/>
      <c r="U625" s="127"/>
      <c r="V625" s="127"/>
      <c r="W625" s="127"/>
      <c r="X625" s="127"/>
    </row>
    <row r="626" spans="18:24" ht="12.75">
      <c r="R626" s="127"/>
      <c r="S626" s="127"/>
      <c r="T626" s="127"/>
      <c r="U626" s="127"/>
      <c r="V626" s="127"/>
      <c r="W626" s="127"/>
      <c r="X626" s="127"/>
    </row>
    <row r="627" spans="18:24" ht="12.75">
      <c r="R627" s="127"/>
      <c r="S627" s="127"/>
      <c r="T627" s="127"/>
      <c r="U627" s="127"/>
      <c r="V627" s="127"/>
      <c r="W627" s="127"/>
      <c r="X627" s="127"/>
    </row>
    <row r="628" spans="18:24" ht="12.75">
      <c r="R628" s="127"/>
      <c r="S628" s="127"/>
      <c r="T628" s="127"/>
      <c r="U628" s="127"/>
      <c r="V628" s="127"/>
      <c r="W628" s="127"/>
      <c r="X628" s="127"/>
    </row>
    <row r="629" spans="18:24" ht="12.75">
      <c r="R629" s="127"/>
      <c r="S629" s="127"/>
      <c r="T629" s="127"/>
      <c r="U629" s="127"/>
      <c r="V629" s="127"/>
      <c r="W629" s="127"/>
      <c r="X629" s="127"/>
    </row>
    <row r="630" spans="18:24" ht="12.75">
      <c r="R630" s="127"/>
      <c r="S630" s="127"/>
      <c r="T630" s="127"/>
      <c r="U630" s="127"/>
      <c r="V630" s="127"/>
      <c r="W630" s="127"/>
      <c r="X630" s="127"/>
    </row>
    <row r="631" spans="18:24" ht="12.75">
      <c r="R631" s="127"/>
      <c r="S631" s="127"/>
      <c r="T631" s="127"/>
      <c r="U631" s="127"/>
      <c r="V631" s="127"/>
      <c r="W631" s="127"/>
      <c r="X631" s="127"/>
    </row>
    <row r="632" spans="18:24" ht="12.75">
      <c r="R632" s="127"/>
      <c r="S632" s="127"/>
      <c r="T632" s="127"/>
      <c r="U632" s="127"/>
      <c r="V632" s="127"/>
      <c r="W632" s="127"/>
      <c r="X632" s="127"/>
    </row>
    <row r="633" spans="18:24" ht="12.75">
      <c r="R633" s="127"/>
      <c r="S633" s="127"/>
      <c r="T633" s="127"/>
      <c r="U633" s="127"/>
      <c r="V633" s="127"/>
      <c r="W633" s="127"/>
      <c r="X633" s="127"/>
    </row>
    <row r="634" spans="18:24" ht="12.75">
      <c r="R634" s="127"/>
      <c r="S634" s="127"/>
      <c r="T634" s="127"/>
      <c r="U634" s="127"/>
      <c r="V634" s="127"/>
      <c r="W634" s="127"/>
      <c r="X634" s="127"/>
    </row>
    <row r="635" spans="18:24" ht="12.75">
      <c r="R635" s="127"/>
      <c r="S635" s="127"/>
      <c r="T635" s="127"/>
      <c r="U635" s="127"/>
      <c r="V635" s="127"/>
      <c r="W635" s="127"/>
      <c r="X635" s="127"/>
    </row>
    <row r="636" spans="18:24" ht="12.75">
      <c r="R636" s="127"/>
      <c r="S636" s="127"/>
      <c r="T636" s="127"/>
      <c r="U636" s="127"/>
      <c r="V636" s="127"/>
      <c r="W636" s="127"/>
      <c r="X636" s="127"/>
    </row>
    <row r="637" spans="18:24" ht="12.75">
      <c r="R637" s="127"/>
      <c r="S637" s="127"/>
      <c r="T637" s="127"/>
      <c r="U637" s="127"/>
      <c r="V637" s="127"/>
      <c r="W637" s="127"/>
      <c r="X637" s="127"/>
    </row>
    <row r="638" spans="18:24" ht="12.75">
      <c r="R638" s="127"/>
      <c r="S638" s="127"/>
      <c r="T638" s="127"/>
      <c r="U638" s="127"/>
      <c r="V638" s="127"/>
      <c r="W638" s="127"/>
      <c r="X638" s="127"/>
    </row>
    <row r="639" spans="18:24" ht="12.75">
      <c r="R639" s="127"/>
      <c r="S639" s="127"/>
      <c r="T639" s="127"/>
      <c r="U639" s="127"/>
      <c r="V639" s="127"/>
      <c r="W639" s="127"/>
      <c r="X639" s="127"/>
    </row>
    <row r="640" spans="18:24" ht="12.75">
      <c r="R640" s="127"/>
      <c r="S640" s="127"/>
      <c r="T640" s="127"/>
      <c r="U640" s="127"/>
      <c r="V640" s="127"/>
      <c r="W640" s="127"/>
      <c r="X640" s="127"/>
    </row>
    <row r="641" spans="18:24" ht="12.75">
      <c r="R641" s="127"/>
      <c r="S641" s="127"/>
      <c r="T641" s="127"/>
      <c r="U641" s="127"/>
      <c r="V641" s="127"/>
      <c r="W641" s="127"/>
      <c r="X641" s="127"/>
    </row>
    <row r="642" spans="18:24" ht="12.75">
      <c r="R642" s="127"/>
      <c r="S642" s="127"/>
      <c r="T642" s="127"/>
      <c r="U642" s="127"/>
      <c r="V642" s="127"/>
      <c r="W642" s="127"/>
      <c r="X642" s="127"/>
    </row>
    <row r="643" spans="18:24" ht="12.75">
      <c r="R643" s="127"/>
      <c r="S643" s="127"/>
      <c r="T643" s="127"/>
      <c r="U643" s="127"/>
      <c r="V643" s="127"/>
      <c r="W643" s="127"/>
      <c r="X643" s="127"/>
    </row>
    <row r="644" spans="18:24" ht="12.75">
      <c r="R644" s="127"/>
      <c r="S644" s="127"/>
      <c r="T644" s="127"/>
      <c r="U644" s="127"/>
      <c r="V644" s="127"/>
      <c r="W644" s="127"/>
      <c r="X644" s="127"/>
    </row>
    <row r="645" spans="18:24" ht="12.75">
      <c r="R645" s="127"/>
      <c r="S645" s="127"/>
      <c r="T645" s="127"/>
      <c r="U645" s="127"/>
      <c r="V645" s="127"/>
      <c r="W645" s="127"/>
      <c r="X645" s="127"/>
    </row>
    <row r="646" spans="18:24" ht="12.75">
      <c r="R646" s="127"/>
      <c r="S646" s="127"/>
      <c r="T646" s="127"/>
      <c r="U646" s="127"/>
      <c r="V646" s="127"/>
      <c r="W646" s="127"/>
      <c r="X646" s="127"/>
    </row>
    <row r="647" spans="18:24" ht="12.75">
      <c r="R647" s="127"/>
      <c r="S647" s="127"/>
      <c r="T647" s="127"/>
      <c r="U647" s="127"/>
      <c r="V647" s="127"/>
      <c r="W647" s="127"/>
      <c r="X647" s="127"/>
    </row>
    <row r="648" spans="18:24" ht="12.75">
      <c r="R648" s="127"/>
      <c r="S648" s="127"/>
      <c r="T648" s="127"/>
      <c r="U648" s="127"/>
      <c r="V648" s="127"/>
      <c r="W648" s="127"/>
      <c r="X648" s="127"/>
    </row>
    <row r="649" spans="18:24" ht="12.75">
      <c r="R649" s="127"/>
      <c r="S649" s="127"/>
      <c r="T649" s="127"/>
      <c r="U649" s="127"/>
      <c r="V649" s="127"/>
      <c r="W649" s="127"/>
      <c r="X649" s="127"/>
    </row>
    <row r="650" spans="18:24" ht="12.75">
      <c r="R650" s="127"/>
      <c r="S650" s="127"/>
      <c r="T650" s="127"/>
      <c r="U650" s="127"/>
      <c r="V650" s="127"/>
      <c r="W650" s="127"/>
      <c r="X650" s="127"/>
    </row>
    <row r="651" spans="18:24" ht="12.75">
      <c r="R651" s="127"/>
      <c r="S651" s="127"/>
      <c r="T651" s="127"/>
      <c r="U651" s="127"/>
      <c r="V651" s="127"/>
      <c r="W651" s="127"/>
      <c r="X651" s="127"/>
    </row>
    <row r="652" spans="18:24" ht="12.75">
      <c r="R652" s="127"/>
      <c r="S652" s="127"/>
      <c r="T652" s="127"/>
      <c r="U652" s="127"/>
      <c r="V652" s="127"/>
      <c r="W652" s="127"/>
      <c r="X652" s="127"/>
    </row>
    <row r="653" spans="18:24" ht="12.75">
      <c r="R653" s="127"/>
      <c r="S653" s="127"/>
      <c r="T653" s="127"/>
      <c r="U653" s="127"/>
      <c r="V653" s="127"/>
      <c r="W653" s="127"/>
      <c r="X653" s="127"/>
    </row>
    <row r="654" spans="18:24" ht="12.75">
      <c r="R654" s="127"/>
      <c r="S654" s="127"/>
      <c r="T654" s="127"/>
      <c r="U654" s="127"/>
      <c r="V654" s="127"/>
      <c r="W654" s="127"/>
      <c r="X654" s="127"/>
    </row>
    <row r="655" spans="18:24" ht="12.75">
      <c r="R655" s="127"/>
      <c r="S655" s="127"/>
      <c r="T655" s="127"/>
      <c r="U655" s="127"/>
      <c r="V655" s="127"/>
      <c r="W655" s="127"/>
      <c r="X655" s="127"/>
    </row>
    <row r="656" spans="18:24" ht="12.75">
      <c r="R656" s="127"/>
      <c r="S656" s="127"/>
      <c r="T656" s="127"/>
      <c r="U656" s="127"/>
      <c r="V656" s="127"/>
      <c r="W656" s="127"/>
      <c r="X656" s="127"/>
    </row>
    <row r="657" spans="18:24" ht="12.75">
      <c r="R657" s="127"/>
      <c r="S657" s="127"/>
      <c r="T657" s="127"/>
      <c r="U657" s="127"/>
      <c r="V657" s="127"/>
      <c r="W657" s="127"/>
      <c r="X657" s="127"/>
    </row>
    <row r="658" spans="18:24" ht="12.75">
      <c r="R658" s="127"/>
      <c r="S658" s="127"/>
      <c r="T658" s="127"/>
      <c r="U658" s="127"/>
      <c r="V658" s="127"/>
      <c r="W658" s="127"/>
      <c r="X658" s="127"/>
    </row>
    <row r="659" spans="18:24" ht="12.75">
      <c r="R659" s="127"/>
      <c r="S659" s="127"/>
      <c r="T659" s="127"/>
      <c r="U659" s="127"/>
      <c r="V659" s="127"/>
      <c r="W659" s="127"/>
      <c r="X659" s="127"/>
    </row>
    <row r="660" spans="18:24" ht="12.75">
      <c r="R660" s="127"/>
      <c r="S660" s="127"/>
      <c r="T660" s="127"/>
      <c r="U660" s="127"/>
      <c r="V660" s="127"/>
      <c r="W660" s="127"/>
      <c r="X660" s="127"/>
    </row>
    <row r="661" spans="18:24" ht="12.75">
      <c r="R661" s="127"/>
      <c r="S661" s="127"/>
      <c r="T661" s="127"/>
      <c r="U661" s="127"/>
      <c r="V661" s="127"/>
      <c r="W661" s="127"/>
      <c r="X661" s="127"/>
    </row>
    <row r="662" spans="18:24" ht="12.75">
      <c r="R662" s="127"/>
      <c r="S662" s="127"/>
      <c r="T662" s="127"/>
      <c r="U662" s="127"/>
      <c r="V662" s="127"/>
      <c r="W662" s="127"/>
      <c r="X662" s="127"/>
    </row>
    <row r="663" spans="18:24" ht="12.75">
      <c r="R663" s="127"/>
      <c r="S663" s="127"/>
      <c r="T663" s="127"/>
      <c r="U663" s="127"/>
      <c r="V663" s="127"/>
      <c r="W663" s="127"/>
      <c r="X663" s="127"/>
    </row>
    <row r="664" spans="18:24" ht="12.75">
      <c r="R664" s="127"/>
      <c r="S664" s="127"/>
      <c r="T664" s="127"/>
      <c r="U664" s="127"/>
      <c r="V664" s="127"/>
      <c r="W664" s="127"/>
      <c r="X664" s="127"/>
    </row>
    <row r="665" spans="18:24" ht="12.75">
      <c r="R665" s="127"/>
      <c r="S665" s="127"/>
      <c r="T665" s="127"/>
      <c r="U665" s="127"/>
      <c r="V665" s="127"/>
      <c r="W665" s="127"/>
      <c r="X665" s="127"/>
    </row>
    <row r="666" spans="18:24" ht="12.75">
      <c r="R666" s="127"/>
      <c r="S666" s="127"/>
      <c r="T666" s="127"/>
      <c r="U666" s="127"/>
      <c r="V666" s="127"/>
      <c r="W666" s="127"/>
      <c r="X666" s="127"/>
    </row>
    <row r="667" spans="18:24" ht="12.75">
      <c r="R667" s="127"/>
      <c r="S667" s="127"/>
      <c r="T667" s="127"/>
      <c r="U667" s="127"/>
      <c r="V667" s="127"/>
      <c r="W667" s="127"/>
      <c r="X667" s="127"/>
    </row>
    <row r="668" spans="18:24" ht="12.75">
      <c r="R668" s="127"/>
      <c r="S668" s="127"/>
      <c r="T668" s="127"/>
      <c r="U668" s="127"/>
      <c r="V668" s="127"/>
      <c r="W668" s="127"/>
      <c r="X668" s="127"/>
    </row>
    <row r="669" spans="18:24" ht="12.75">
      <c r="R669" s="127"/>
      <c r="S669" s="127"/>
      <c r="T669" s="127"/>
      <c r="U669" s="127"/>
      <c r="V669" s="127"/>
      <c r="W669" s="127"/>
      <c r="X669" s="127"/>
    </row>
    <row r="670" spans="18:24" ht="12.75">
      <c r="R670" s="127"/>
      <c r="S670" s="127"/>
      <c r="T670" s="127"/>
      <c r="U670" s="127"/>
      <c r="V670" s="127"/>
      <c r="W670" s="127"/>
      <c r="X670" s="127"/>
    </row>
    <row r="671" spans="18:24" ht="12.75">
      <c r="R671" s="127"/>
      <c r="S671" s="127"/>
      <c r="T671" s="127"/>
      <c r="U671" s="127"/>
      <c r="V671" s="127"/>
      <c r="W671" s="127"/>
      <c r="X671" s="127"/>
    </row>
    <row r="672" spans="18:24" ht="12.75">
      <c r="R672" s="127"/>
      <c r="S672" s="127"/>
      <c r="T672" s="127"/>
      <c r="U672" s="127"/>
      <c r="V672" s="127"/>
      <c r="W672" s="127"/>
      <c r="X672" s="127"/>
    </row>
    <row r="673" spans="18:24" ht="12.75">
      <c r="R673" s="127"/>
      <c r="S673" s="127"/>
      <c r="T673" s="127"/>
      <c r="U673" s="127"/>
      <c r="V673" s="127"/>
      <c r="W673" s="127"/>
      <c r="X673" s="127"/>
    </row>
    <row r="674" spans="18:24" ht="12.75">
      <c r="R674" s="127"/>
      <c r="S674" s="127"/>
      <c r="T674" s="127"/>
      <c r="U674" s="127"/>
      <c r="V674" s="127"/>
      <c r="W674" s="127"/>
      <c r="X674" s="127"/>
    </row>
    <row r="675" spans="18:24" ht="12.75">
      <c r="R675" s="127"/>
      <c r="S675" s="127"/>
      <c r="T675" s="127"/>
      <c r="U675" s="127"/>
      <c r="V675" s="127"/>
      <c r="W675" s="127"/>
      <c r="X675" s="127"/>
    </row>
    <row r="676" spans="18:24" ht="12.75">
      <c r="R676" s="127"/>
      <c r="S676" s="127"/>
      <c r="T676" s="127"/>
      <c r="U676" s="127"/>
      <c r="V676" s="127"/>
      <c r="W676" s="127"/>
      <c r="X676" s="127"/>
    </row>
    <row r="677" spans="18:24" ht="12.75">
      <c r="R677" s="127"/>
      <c r="S677" s="127"/>
      <c r="T677" s="127"/>
      <c r="U677" s="127"/>
      <c r="V677" s="127"/>
      <c r="W677" s="127"/>
      <c r="X677" s="127"/>
    </row>
    <row r="678" spans="18:24" ht="12.75">
      <c r="R678" s="127"/>
      <c r="S678" s="127"/>
      <c r="T678" s="127"/>
      <c r="U678" s="127"/>
      <c r="V678" s="127"/>
      <c r="W678" s="127"/>
      <c r="X678" s="127"/>
    </row>
    <row r="679" spans="18:24" ht="12.75">
      <c r="R679" s="127"/>
      <c r="S679" s="127"/>
      <c r="T679" s="127"/>
      <c r="U679" s="127"/>
      <c r="V679" s="127"/>
      <c r="W679" s="127"/>
      <c r="X679" s="127"/>
    </row>
    <row r="680" spans="18:24" ht="12.75">
      <c r="R680" s="127"/>
      <c r="S680" s="127"/>
      <c r="T680" s="127"/>
      <c r="U680" s="127"/>
      <c r="V680" s="127"/>
      <c r="W680" s="127"/>
      <c r="X680" s="127"/>
    </row>
    <row r="681" spans="18:24" ht="12.75">
      <c r="R681" s="127"/>
      <c r="S681" s="127"/>
      <c r="T681" s="127"/>
      <c r="U681" s="127"/>
      <c r="V681" s="127"/>
      <c r="W681" s="127"/>
      <c r="X681" s="127"/>
    </row>
    <row r="682" spans="18:24" ht="12.75">
      <c r="R682" s="127"/>
      <c r="S682" s="127"/>
      <c r="T682" s="127"/>
      <c r="U682" s="127"/>
      <c r="V682" s="127"/>
      <c r="W682" s="127"/>
      <c r="X682" s="127"/>
    </row>
    <row r="683" spans="18:24" ht="12.75">
      <c r="R683" s="127"/>
      <c r="S683" s="127"/>
      <c r="T683" s="127"/>
      <c r="U683" s="127"/>
      <c r="V683" s="127"/>
      <c r="W683" s="127"/>
      <c r="X683" s="127"/>
    </row>
    <row r="684" spans="18:24" ht="12.75">
      <c r="R684" s="127"/>
      <c r="S684" s="127"/>
      <c r="T684" s="127"/>
      <c r="U684" s="127"/>
      <c r="V684" s="127"/>
      <c r="W684" s="127"/>
      <c r="X684" s="127"/>
    </row>
    <row r="685" spans="18:24" ht="12.75">
      <c r="R685" s="127"/>
      <c r="S685" s="127"/>
      <c r="T685" s="127"/>
      <c r="U685" s="127"/>
      <c r="V685" s="127"/>
      <c r="W685" s="127"/>
      <c r="X685" s="127"/>
    </row>
    <row r="686" spans="18:24" ht="12.75">
      <c r="R686" s="127"/>
      <c r="S686" s="127"/>
      <c r="T686" s="127"/>
      <c r="U686" s="127"/>
      <c r="V686" s="127"/>
      <c r="W686" s="127"/>
      <c r="X686" s="127"/>
    </row>
    <row r="687" spans="18:24" ht="12.75">
      <c r="R687" s="127"/>
      <c r="S687" s="127"/>
      <c r="T687" s="127"/>
      <c r="U687" s="127"/>
      <c r="V687" s="127"/>
      <c r="W687" s="127"/>
      <c r="X687" s="127"/>
    </row>
    <row r="688" spans="18:24" ht="12.75">
      <c r="R688" s="127"/>
      <c r="S688" s="127"/>
      <c r="T688" s="127"/>
      <c r="U688" s="127"/>
      <c r="V688" s="127"/>
      <c r="W688" s="127"/>
      <c r="X688" s="127"/>
    </row>
    <row r="689" spans="18:24" ht="12.75">
      <c r="R689" s="127"/>
      <c r="S689" s="127"/>
      <c r="T689" s="127"/>
      <c r="U689" s="127"/>
      <c r="V689" s="127"/>
      <c r="W689" s="127"/>
      <c r="X689" s="127"/>
    </row>
    <row r="690" spans="18:24" ht="12.75">
      <c r="R690" s="127"/>
      <c r="S690" s="127"/>
      <c r="T690" s="127"/>
      <c r="U690" s="127"/>
      <c r="V690" s="127"/>
      <c r="W690" s="127"/>
      <c r="X690" s="127"/>
    </row>
    <row r="691" spans="18:24" ht="12.75">
      <c r="R691" s="127"/>
      <c r="S691" s="127"/>
      <c r="T691" s="127"/>
      <c r="U691" s="127"/>
      <c r="V691" s="127"/>
      <c r="W691" s="127"/>
      <c r="X691" s="127"/>
    </row>
    <row r="692" spans="18:24" ht="12.75">
      <c r="R692" s="127"/>
      <c r="S692" s="127"/>
      <c r="T692" s="127"/>
      <c r="U692" s="127"/>
      <c r="V692" s="127"/>
      <c r="W692" s="127"/>
      <c r="X692" s="127"/>
    </row>
    <row r="693" spans="18:24" ht="12.75">
      <c r="R693" s="127"/>
      <c r="S693" s="127"/>
      <c r="T693" s="127"/>
      <c r="U693" s="127"/>
      <c r="V693" s="127"/>
      <c r="W693" s="127"/>
      <c r="X693" s="127"/>
    </row>
    <row r="694" spans="18:24" ht="12.75">
      <c r="R694" s="127"/>
      <c r="S694" s="127"/>
      <c r="T694" s="127"/>
      <c r="U694" s="127"/>
      <c r="V694" s="127"/>
      <c r="W694" s="127"/>
      <c r="X694" s="127"/>
    </row>
    <row r="695" spans="18:24" ht="12.75">
      <c r="R695" s="127"/>
      <c r="S695" s="127"/>
      <c r="T695" s="127"/>
      <c r="U695" s="127"/>
      <c r="V695" s="127"/>
      <c r="W695" s="127"/>
      <c r="X695" s="127"/>
    </row>
    <row r="696" spans="18:24" ht="12.75">
      <c r="R696" s="127"/>
      <c r="S696" s="127"/>
      <c r="T696" s="127"/>
      <c r="U696" s="127"/>
      <c r="V696" s="127"/>
      <c r="W696" s="127"/>
      <c r="X696" s="127"/>
    </row>
    <row r="697" spans="18:24" ht="12.75">
      <c r="R697" s="127"/>
      <c r="S697" s="127"/>
      <c r="T697" s="127"/>
      <c r="U697" s="127"/>
      <c r="V697" s="127"/>
      <c r="W697" s="127"/>
      <c r="X697" s="127"/>
    </row>
    <row r="698" spans="18:24" ht="12.75">
      <c r="R698" s="127"/>
      <c r="S698" s="127"/>
      <c r="T698" s="127"/>
      <c r="U698" s="127"/>
      <c r="V698" s="127"/>
      <c r="W698" s="127"/>
      <c r="X698" s="127"/>
    </row>
    <row r="699" spans="18:24" ht="12.75">
      <c r="R699" s="127"/>
      <c r="S699" s="127"/>
      <c r="T699" s="127"/>
      <c r="U699" s="127"/>
      <c r="V699" s="127"/>
      <c r="W699" s="127"/>
      <c r="X699" s="127"/>
    </row>
    <row r="700" spans="18:24" ht="12.75">
      <c r="R700" s="127"/>
      <c r="S700" s="127"/>
      <c r="T700" s="127"/>
      <c r="U700" s="127"/>
      <c r="V700" s="127"/>
      <c r="W700" s="127"/>
      <c r="X700" s="127"/>
    </row>
    <row r="701" spans="18:24" ht="12.75">
      <c r="R701" s="127"/>
      <c r="S701" s="127"/>
      <c r="T701" s="127"/>
      <c r="U701" s="127"/>
      <c r="V701" s="127"/>
      <c r="W701" s="127"/>
      <c r="X701" s="127"/>
    </row>
    <row r="702" spans="18:24" ht="12.75">
      <c r="R702" s="127"/>
      <c r="S702" s="127"/>
      <c r="T702" s="127"/>
      <c r="U702" s="127"/>
      <c r="V702" s="127"/>
      <c r="W702" s="127"/>
      <c r="X702" s="127"/>
    </row>
    <row r="703" spans="18:24" ht="12.75">
      <c r="R703" s="127"/>
      <c r="S703" s="127"/>
      <c r="T703" s="127"/>
      <c r="U703" s="127"/>
      <c r="V703" s="127"/>
      <c r="W703" s="127"/>
      <c r="X703" s="127"/>
    </row>
    <row r="704" spans="18:24" ht="12.75">
      <c r="R704" s="127"/>
      <c r="S704" s="127"/>
      <c r="T704" s="127"/>
      <c r="U704" s="127"/>
      <c r="V704" s="127"/>
      <c r="W704" s="127"/>
      <c r="X704" s="127"/>
    </row>
    <row r="705" spans="18:24" ht="12.75">
      <c r="R705" s="127"/>
      <c r="S705" s="127"/>
      <c r="T705" s="127"/>
      <c r="U705" s="127"/>
      <c r="V705" s="127"/>
      <c r="W705" s="127"/>
      <c r="X705" s="127"/>
    </row>
    <row r="706" spans="18:24" ht="12.75">
      <c r="R706" s="127"/>
      <c r="S706" s="127"/>
      <c r="T706" s="127"/>
      <c r="U706" s="127"/>
      <c r="V706" s="127"/>
      <c r="W706" s="127"/>
      <c r="X706" s="127"/>
    </row>
    <row r="707" spans="18:24" ht="12.75">
      <c r="R707" s="127"/>
      <c r="S707" s="127"/>
      <c r="T707" s="127"/>
      <c r="U707" s="127"/>
      <c r="V707" s="127"/>
      <c r="W707" s="127"/>
      <c r="X707" s="127"/>
    </row>
    <row r="708" spans="18:24" ht="12.75">
      <c r="R708" s="127"/>
      <c r="S708" s="127"/>
      <c r="T708" s="127"/>
      <c r="U708" s="127"/>
      <c r="V708" s="127"/>
      <c r="W708" s="127"/>
      <c r="X708" s="127"/>
    </row>
    <row r="709" spans="18:24" ht="12.75">
      <c r="R709" s="127"/>
      <c r="S709" s="127"/>
      <c r="T709" s="127"/>
      <c r="U709" s="127"/>
      <c r="V709" s="127"/>
      <c r="W709" s="127"/>
      <c r="X709" s="127"/>
    </row>
    <row r="710" spans="18:24" ht="12.75">
      <c r="R710" s="127"/>
      <c r="S710" s="127"/>
      <c r="T710" s="127"/>
      <c r="U710" s="127"/>
      <c r="V710" s="127"/>
      <c r="W710" s="127"/>
      <c r="X710" s="127"/>
    </row>
    <row r="711" spans="18:24" ht="12.75">
      <c r="R711" s="127"/>
      <c r="S711" s="127"/>
      <c r="T711" s="127"/>
      <c r="U711" s="127"/>
      <c r="V711" s="127"/>
      <c r="W711" s="127"/>
      <c r="X711" s="127"/>
    </row>
    <row r="712" spans="18:24" ht="12.75">
      <c r="R712" s="127"/>
      <c r="S712" s="127"/>
      <c r="T712" s="127"/>
      <c r="U712" s="127"/>
      <c r="V712" s="127"/>
      <c r="W712" s="127"/>
      <c r="X712" s="127"/>
    </row>
    <row r="713" spans="18:24" ht="12.75">
      <c r="R713" s="127"/>
      <c r="S713" s="127"/>
      <c r="T713" s="127"/>
      <c r="U713" s="127"/>
      <c r="V713" s="127"/>
      <c r="W713" s="127"/>
      <c r="X713" s="127"/>
    </row>
    <row r="714" spans="18:24" ht="12.75">
      <c r="R714" s="127"/>
      <c r="S714" s="127"/>
      <c r="T714" s="127"/>
      <c r="U714" s="127"/>
      <c r="V714" s="127"/>
      <c r="W714" s="127"/>
      <c r="X714" s="127"/>
    </row>
    <row r="715" spans="18:24" ht="12.75">
      <c r="R715" s="127"/>
      <c r="S715" s="127"/>
      <c r="T715" s="127"/>
      <c r="U715" s="127"/>
      <c r="V715" s="127"/>
      <c r="W715" s="127"/>
      <c r="X715" s="127"/>
    </row>
    <row r="716" spans="18:24" ht="12.75">
      <c r="R716" s="127"/>
      <c r="S716" s="127"/>
      <c r="T716" s="127"/>
      <c r="U716" s="127"/>
      <c r="V716" s="127"/>
      <c r="W716" s="127"/>
      <c r="X716" s="127"/>
    </row>
    <row r="717" spans="18:24" ht="12.75">
      <c r="R717" s="127"/>
      <c r="S717" s="127"/>
      <c r="T717" s="127"/>
      <c r="U717" s="127"/>
      <c r="V717" s="127"/>
      <c r="W717" s="127"/>
      <c r="X717" s="127"/>
    </row>
    <row r="718" spans="18:24" ht="12.75">
      <c r="R718" s="127"/>
      <c r="S718" s="127"/>
      <c r="T718" s="127"/>
      <c r="U718" s="127"/>
      <c r="V718" s="127"/>
      <c r="W718" s="127"/>
      <c r="X718" s="127"/>
    </row>
    <row r="719" spans="18:24" ht="12.75">
      <c r="R719" s="127"/>
      <c r="S719" s="127"/>
      <c r="T719" s="127"/>
      <c r="U719" s="127"/>
      <c r="V719" s="127"/>
      <c r="W719" s="127"/>
      <c r="X719" s="127"/>
    </row>
    <row r="720" spans="18:24" ht="12.75">
      <c r="R720" s="127"/>
      <c r="S720" s="127"/>
      <c r="T720" s="127"/>
      <c r="U720" s="127"/>
      <c r="V720" s="127"/>
      <c r="W720" s="127"/>
      <c r="X720" s="127"/>
    </row>
    <row r="721" spans="18:24" ht="12.75">
      <c r="R721" s="127"/>
      <c r="S721" s="127"/>
      <c r="T721" s="127"/>
      <c r="U721" s="127"/>
      <c r="V721" s="127"/>
      <c r="W721" s="127"/>
      <c r="X721" s="127"/>
    </row>
    <row r="722" spans="18:24" ht="12.75">
      <c r="R722" s="127"/>
      <c r="S722" s="127"/>
      <c r="T722" s="127"/>
      <c r="U722" s="127"/>
      <c r="V722" s="127"/>
      <c r="W722" s="127"/>
      <c r="X722" s="127"/>
    </row>
    <row r="723" spans="18:24" ht="12.75">
      <c r="R723" s="127"/>
      <c r="S723" s="127"/>
      <c r="T723" s="127"/>
      <c r="U723" s="127"/>
      <c r="V723" s="127"/>
      <c r="W723" s="127"/>
      <c r="X723" s="127"/>
    </row>
    <row r="724" spans="18:24" ht="12.75">
      <c r="R724" s="127"/>
      <c r="S724" s="127"/>
      <c r="T724" s="127"/>
      <c r="U724" s="127"/>
      <c r="V724" s="127"/>
      <c r="W724" s="127"/>
      <c r="X724" s="127"/>
    </row>
    <row r="725" spans="18:24" ht="12.75">
      <c r="R725" s="127"/>
      <c r="S725" s="127"/>
      <c r="T725" s="127"/>
      <c r="U725" s="127"/>
      <c r="V725" s="127"/>
      <c r="W725" s="127"/>
      <c r="X725" s="127"/>
    </row>
    <row r="726" spans="18:24" ht="12.75">
      <c r="R726" s="127"/>
      <c r="S726" s="127"/>
      <c r="T726" s="127"/>
      <c r="U726" s="127"/>
      <c r="V726" s="127"/>
      <c r="W726" s="127"/>
      <c r="X726" s="127"/>
    </row>
    <row r="727" spans="18:24" ht="12.75">
      <c r="R727" s="127"/>
      <c r="S727" s="127"/>
      <c r="T727" s="127"/>
      <c r="U727" s="127"/>
      <c r="V727" s="127"/>
      <c r="W727" s="127"/>
      <c r="X727" s="127"/>
    </row>
    <row r="728" spans="18:24" ht="12.75">
      <c r="R728" s="127"/>
      <c r="S728" s="127"/>
      <c r="T728" s="127"/>
      <c r="U728" s="127"/>
      <c r="V728" s="127"/>
      <c r="W728" s="127"/>
      <c r="X728" s="127"/>
    </row>
    <row r="729" spans="18:24" ht="12.75">
      <c r="R729" s="127"/>
      <c r="S729" s="127"/>
      <c r="T729" s="127"/>
      <c r="U729" s="127"/>
      <c r="V729" s="127"/>
      <c r="W729" s="127"/>
      <c r="X729" s="127"/>
    </row>
    <row r="730" spans="18:24" ht="12.75">
      <c r="R730" s="127"/>
      <c r="S730" s="127"/>
      <c r="T730" s="127"/>
      <c r="U730" s="127"/>
      <c r="V730" s="127"/>
      <c r="W730" s="127"/>
      <c r="X730" s="127"/>
    </row>
    <row r="731" spans="18:24" ht="12.75">
      <c r="R731" s="127"/>
      <c r="S731" s="127"/>
      <c r="T731" s="127"/>
      <c r="U731" s="127"/>
      <c r="V731" s="127"/>
      <c r="W731" s="127"/>
      <c r="X731" s="127"/>
    </row>
    <row r="732" spans="18:24" ht="12.75">
      <c r="R732" s="127"/>
      <c r="S732" s="127"/>
      <c r="T732" s="127"/>
      <c r="U732" s="127"/>
      <c r="V732" s="127"/>
      <c r="W732" s="127"/>
      <c r="X732" s="127"/>
    </row>
    <row r="733" spans="18:24" ht="12.75">
      <c r="R733" s="127"/>
      <c r="S733" s="127"/>
      <c r="T733" s="127"/>
      <c r="U733" s="127"/>
      <c r="V733" s="127"/>
      <c r="W733" s="127"/>
      <c r="X733" s="127"/>
    </row>
    <row r="734" spans="18:24" ht="12.75">
      <c r="R734" s="127"/>
      <c r="S734" s="127"/>
      <c r="T734" s="127"/>
      <c r="U734" s="127"/>
      <c r="V734" s="127"/>
      <c r="W734" s="127"/>
      <c r="X734" s="127"/>
    </row>
    <row r="735" spans="18:24" ht="12.75">
      <c r="R735" s="127"/>
      <c r="S735" s="127"/>
      <c r="T735" s="127"/>
      <c r="U735" s="127"/>
      <c r="V735" s="127"/>
      <c r="W735" s="127"/>
      <c r="X735" s="127"/>
    </row>
    <row r="736" spans="18:24" ht="12.75">
      <c r="R736" s="127"/>
      <c r="S736" s="127"/>
      <c r="T736" s="127"/>
      <c r="U736" s="127"/>
      <c r="V736" s="127"/>
      <c r="W736" s="127"/>
      <c r="X736" s="127"/>
    </row>
    <row r="737" spans="18:24" ht="12.75">
      <c r="R737" s="127"/>
      <c r="S737" s="127"/>
      <c r="T737" s="127"/>
      <c r="U737" s="127"/>
      <c r="V737" s="127"/>
      <c r="W737" s="127"/>
      <c r="X737" s="127"/>
    </row>
    <row r="738" spans="18:24" ht="12.75">
      <c r="R738" s="127"/>
      <c r="S738" s="127"/>
      <c r="T738" s="127"/>
      <c r="U738" s="127"/>
      <c r="V738" s="127"/>
      <c r="W738" s="127"/>
      <c r="X738" s="127"/>
    </row>
    <row r="739" spans="18:24" ht="12.75">
      <c r="R739" s="127"/>
      <c r="S739" s="127"/>
      <c r="T739" s="127"/>
      <c r="U739" s="127"/>
      <c r="V739" s="127"/>
      <c r="W739" s="127"/>
      <c r="X739" s="127"/>
    </row>
    <row r="740" spans="18:24" ht="12.75">
      <c r="R740" s="127"/>
      <c r="S740" s="127"/>
      <c r="T740" s="127"/>
      <c r="U740" s="127"/>
      <c r="V740" s="127"/>
      <c r="W740" s="127"/>
      <c r="X740" s="127"/>
    </row>
    <row r="741" spans="18:24" ht="12.75">
      <c r="R741" s="127"/>
      <c r="S741" s="127"/>
      <c r="T741" s="127"/>
      <c r="U741" s="127"/>
      <c r="V741" s="127"/>
      <c r="W741" s="127"/>
      <c r="X741" s="127"/>
    </row>
    <row r="742" spans="18:24" ht="12.75">
      <c r="R742" s="127"/>
      <c r="S742" s="127"/>
      <c r="T742" s="127"/>
      <c r="U742" s="127"/>
      <c r="V742" s="127"/>
      <c r="W742" s="127"/>
      <c r="X742" s="127"/>
    </row>
    <row r="743" spans="18:24" ht="12.75">
      <c r="R743" s="127"/>
      <c r="S743" s="127"/>
      <c r="T743" s="127"/>
      <c r="U743" s="127"/>
      <c r="V743" s="127"/>
      <c r="W743" s="127"/>
      <c r="X743" s="127"/>
    </row>
    <row r="744" spans="18:24" ht="12.75">
      <c r="R744" s="127"/>
      <c r="S744" s="127"/>
      <c r="T744" s="127"/>
      <c r="U744" s="127"/>
      <c r="V744" s="127"/>
      <c r="W744" s="127"/>
      <c r="X744" s="127"/>
    </row>
    <row r="745" spans="18:24" ht="12.75">
      <c r="R745" s="127"/>
      <c r="S745" s="127"/>
      <c r="T745" s="127"/>
      <c r="U745" s="127"/>
      <c r="V745" s="127"/>
      <c r="W745" s="127"/>
      <c r="X745" s="127"/>
    </row>
    <row r="746" spans="18:24" ht="12.75">
      <c r="R746" s="127"/>
      <c r="S746" s="127"/>
      <c r="T746" s="127"/>
      <c r="U746" s="127"/>
      <c r="V746" s="127"/>
      <c r="W746" s="127"/>
      <c r="X746" s="127"/>
    </row>
    <row r="747" spans="18:24" ht="12.75">
      <c r="R747" s="127"/>
      <c r="S747" s="127"/>
      <c r="T747" s="127"/>
      <c r="U747" s="127"/>
      <c r="V747" s="127"/>
      <c r="W747" s="127"/>
      <c r="X747" s="127"/>
    </row>
    <row r="748" spans="18:24" ht="12.75">
      <c r="R748" s="127"/>
      <c r="S748" s="127"/>
      <c r="T748" s="127"/>
      <c r="U748" s="127"/>
      <c r="V748" s="127"/>
      <c r="W748" s="127"/>
      <c r="X748" s="127"/>
    </row>
    <row r="749" spans="18:24" ht="12.75">
      <c r="R749" s="127"/>
      <c r="S749" s="127"/>
      <c r="T749" s="127"/>
      <c r="U749" s="127"/>
      <c r="V749" s="127"/>
      <c r="W749" s="127"/>
      <c r="X749" s="127"/>
    </row>
    <row r="750" spans="18:24" ht="12.75">
      <c r="R750" s="127"/>
      <c r="S750" s="127"/>
      <c r="T750" s="127"/>
      <c r="U750" s="127"/>
      <c r="V750" s="127"/>
      <c r="W750" s="127"/>
      <c r="X750" s="127"/>
    </row>
    <row r="751" spans="18:24" ht="12.75">
      <c r="R751" s="127"/>
      <c r="S751" s="127"/>
      <c r="T751" s="127"/>
      <c r="U751" s="127"/>
      <c r="V751" s="127"/>
      <c r="W751" s="127"/>
      <c r="X751" s="127"/>
    </row>
    <row r="752" spans="18:24" ht="12.75">
      <c r="R752" s="127"/>
      <c r="S752" s="127"/>
      <c r="T752" s="127"/>
      <c r="U752" s="127"/>
      <c r="V752" s="127"/>
      <c r="W752" s="127"/>
      <c r="X752" s="127"/>
    </row>
    <row r="753" spans="18:24" ht="12.75">
      <c r="R753" s="127"/>
      <c r="S753" s="127"/>
      <c r="T753" s="127"/>
      <c r="U753" s="127"/>
      <c r="V753" s="127"/>
      <c r="W753" s="127"/>
      <c r="X753" s="127"/>
    </row>
    <row r="754" spans="18:24" ht="12.75">
      <c r="R754" s="127"/>
      <c r="S754" s="127"/>
      <c r="T754" s="127"/>
      <c r="U754" s="127"/>
      <c r="V754" s="127"/>
      <c r="W754" s="127"/>
      <c r="X754" s="127"/>
    </row>
    <row r="755" spans="18:24" ht="12.75">
      <c r="R755" s="127"/>
      <c r="S755" s="127"/>
      <c r="T755" s="127"/>
      <c r="U755" s="127"/>
      <c r="V755" s="127"/>
      <c r="W755" s="127"/>
      <c r="X755" s="127"/>
    </row>
    <row r="756" spans="18:24" ht="12.75">
      <c r="R756" s="127"/>
      <c r="S756" s="127"/>
      <c r="T756" s="127"/>
      <c r="U756" s="127"/>
      <c r="V756" s="127"/>
      <c r="W756" s="127"/>
      <c r="X756" s="127"/>
    </row>
    <row r="757" spans="18:24" ht="12.75">
      <c r="R757" s="127"/>
      <c r="S757" s="127"/>
      <c r="T757" s="127"/>
      <c r="U757" s="127"/>
      <c r="V757" s="127"/>
      <c r="W757" s="127"/>
      <c r="X757" s="127"/>
    </row>
    <row r="758" spans="18:24" ht="12.75">
      <c r="R758" s="127"/>
      <c r="S758" s="127"/>
      <c r="T758" s="127"/>
      <c r="U758" s="127"/>
      <c r="V758" s="127"/>
      <c r="W758" s="127"/>
      <c r="X758" s="127"/>
    </row>
    <row r="759" spans="18:24" ht="12.75">
      <c r="R759" s="127"/>
      <c r="S759" s="127"/>
      <c r="T759" s="127"/>
      <c r="U759" s="127"/>
      <c r="V759" s="127"/>
      <c r="W759" s="127"/>
      <c r="X759" s="127"/>
    </row>
    <row r="760" spans="18:24" ht="12.75">
      <c r="R760" s="127"/>
      <c r="S760" s="127"/>
      <c r="T760" s="127"/>
      <c r="U760" s="127"/>
      <c r="V760" s="127"/>
      <c r="W760" s="127"/>
      <c r="X760" s="127"/>
    </row>
    <row r="761" spans="18:24" ht="12.75">
      <c r="R761" s="127"/>
      <c r="S761" s="127"/>
      <c r="T761" s="127"/>
      <c r="U761" s="127"/>
      <c r="V761" s="127"/>
      <c r="W761" s="127"/>
      <c r="X761" s="127"/>
    </row>
    <row r="762" spans="18:24" ht="12.75">
      <c r="R762" s="127"/>
      <c r="S762" s="127"/>
      <c r="T762" s="127"/>
      <c r="U762" s="127"/>
      <c r="V762" s="127"/>
      <c r="W762" s="127"/>
      <c r="X762" s="127"/>
    </row>
    <row r="763" spans="18:24" ht="12.75">
      <c r="R763" s="127"/>
      <c r="S763" s="127"/>
      <c r="T763" s="127"/>
      <c r="U763" s="127"/>
      <c r="V763" s="127"/>
      <c r="W763" s="127"/>
      <c r="X763" s="127"/>
    </row>
    <row r="764" spans="18:24" ht="12.75">
      <c r="R764" s="127"/>
      <c r="S764" s="127"/>
      <c r="T764" s="127"/>
      <c r="U764" s="127"/>
      <c r="V764" s="127"/>
      <c r="W764" s="127"/>
      <c r="X764" s="127"/>
    </row>
    <row r="765" spans="18:24" ht="12.75">
      <c r="R765" s="127"/>
      <c r="S765" s="127"/>
      <c r="T765" s="127"/>
      <c r="U765" s="127"/>
      <c r="V765" s="127"/>
      <c r="W765" s="127"/>
      <c r="X765" s="127"/>
    </row>
    <row r="766" spans="18:24" ht="12.75">
      <c r="R766" s="127"/>
      <c r="S766" s="127"/>
      <c r="T766" s="127"/>
      <c r="U766" s="127"/>
      <c r="V766" s="127"/>
      <c r="W766" s="127"/>
      <c r="X766" s="127"/>
    </row>
    <row r="767" spans="18:24" ht="12.75">
      <c r="R767" s="127"/>
      <c r="S767" s="127"/>
      <c r="T767" s="127"/>
      <c r="U767" s="127"/>
      <c r="V767" s="127"/>
      <c r="W767" s="127"/>
      <c r="X767" s="127"/>
    </row>
    <row r="768" spans="18:24" ht="12.75">
      <c r="R768" s="127"/>
      <c r="S768" s="127"/>
      <c r="T768" s="127"/>
      <c r="U768" s="127"/>
      <c r="V768" s="127"/>
      <c r="W768" s="127"/>
      <c r="X768" s="127"/>
    </row>
    <row r="769" spans="18:24" ht="12.75">
      <c r="R769" s="127"/>
      <c r="S769" s="127"/>
      <c r="T769" s="127"/>
      <c r="U769" s="127"/>
      <c r="V769" s="127"/>
      <c r="W769" s="127"/>
      <c r="X769" s="127"/>
    </row>
    <row r="770" spans="18:24" ht="12.75">
      <c r="R770" s="127"/>
      <c r="S770" s="127"/>
      <c r="T770" s="127"/>
      <c r="U770" s="127"/>
      <c r="V770" s="127"/>
      <c r="W770" s="127"/>
      <c r="X770" s="127"/>
    </row>
    <row r="771" spans="18:24" ht="12.75">
      <c r="R771" s="127"/>
      <c r="S771" s="127"/>
      <c r="T771" s="127"/>
      <c r="U771" s="127"/>
      <c r="V771" s="127"/>
      <c r="W771" s="127"/>
      <c r="X771" s="127"/>
    </row>
    <row r="772" spans="18:24" ht="12.75">
      <c r="R772" s="127"/>
      <c r="S772" s="127"/>
      <c r="T772" s="127"/>
      <c r="U772" s="127"/>
      <c r="V772" s="127"/>
      <c r="W772" s="127"/>
      <c r="X772" s="127"/>
    </row>
    <row r="773" spans="18:24" ht="12.75">
      <c r="R773" s="127"/>
      <c r="S773" s="127"/>
      <c r="T773" s="127"/>
      <c r="U773" s="127"/>
      <c r="V773" s="127"/>
      <c r="W773" s="127"/>
      <c r="X773" s="127"/>
    </row>
    <row r="774" spans="18:24" ht="12.75">
      <c r="R774" s="127"/>
      <c r="S774" s="127"/>
      <c r="T774" s="127"/>
      <c r="U774" s="127"/>
      <c r="V774" s="127"/>
      <c r="W774" s="127"/>
      <c r="X774" s="127"/>
    </row>
    <row r="775" spans="18:24" ht="12.75">
      <c r="R775" s="127"/>
      <c r="S775" s="127"/>
      <c r="T775" s="127"/>
      <c r="U775" s="127"/>
      <c r="V775" s="127"/>
      <c r="W775" s="127"/>
      <c r="X775" s="127"/>
    </row>
    <row r="776" spans="18:24" ht="12.75">
      <c r="R776" s="127"/>
      <c r="S776" s="127"/>
      <c r="T776" s="127"/>
      <c r="U776" s="127"/>
      <c r="V776" s="127"/>
      <c r="W776" s="127"/>
      <c r="X776" s="127"/>
    </row>
    <row r="777" spans="18:24" ht="12.75">
      <c r="R777" s="127"/>
      <c r="S777" s="127"/>
      <c r="T777" s="127"/>
      <c r="U777" s="127"/>
      <c r="V777" s="127"/>
      <c r="W777" s="127"/>
      <c r="X777" s="127"/>
    </row>
    <row r="778" spans="18:24" ht="12.75">
      <c r="R778" s="127"/>
      <c r="S778" s="127"/>
      <c r="T778" s="127"/>
      <c r="U778" s="127"/>
      <c r="V778" s="127"/>
      <c r="W778" s="127"/>
      <c r="X778" s="127"/>
    </row>
    <row r="779" spans="18:24" ht="12.75">
      <c r="R779" s="127"/>
      <c r="S779" s="127"/>
      <c r="T779" s="127"/>
      <c r="U779" s="127"/>
      <c r="V779" s="127"/>
      <c r="W779" s="127"/>
      <c r="X779" s="127"/>
    </row>
    <row r="780" spans="18:24" ht="12.75">
      <c r="R780" s="127"/>
      <c r="S780" s="127"/>
      <c r="T780" s="127"/>
      <c r="U780" s="127"/>
      <c r="V780" s="127"/>
      <c r="W780" s="127"/>
      <c r="X780" s="127"/>
    </row>
    <row r="781" spans="18:24" ht="12.75">
      <c r="R781" s="127"/>
      <c r="S781" s="127"/>
      <c r="T781" s="127"/>
      <c r="U781" s="127"/>
      <c r="V781" s="127"/>
      <c r="W781" s="127"/>
      <c r="X781" s="127"/>
    </row>
    <row r="782" spans="18:24" ht="12.75">
      <c r="R782" s="127"/>
      <c r="S782" s="127"/>
      <c r="T782" s="127"/>
      <c r="U782" s="127"/>
      <c r="V782" s="127"/>
      <c r="W782" s="127"/>
      <c r="X782" s="127"/>
    </row>
    <row r="783" spans="18:24" ht="12.75">
      <c r="R783" s="127"/>
      <c r="S783" s="127"/>
      <c r="T783" s="127"/>
      <c r="U783" s="127"/>
      <c r="V783" s="127"/>
      <c r="W783" s="127"/>
      <c r="X783" s="127"/>
    </row>
    <row r="784" spans="18:24" ht="12.75">
      <c r="R784" s="127"/>
      <c r="S784" s="127"/>
      <c r="T784" s="127"/>
      <c r="U784" s="127"/>
      <c r="V784" s="127"/>
      <c r="W784" s="127"/>
      <c r="X784" s="127"/>
    </row>
    <row r="785" spans="18:24" ht="12.75">
      <c r="R785" s="127"/>
      <c r="S785" s="127"/>
      <c r="T785" s="127"/>
      <c r="U785" s="127"/>
      <c r="V785" s="127"/>
      <c r="W785" s="127"/>
      <c r="X785" s="127"/>
    </row>
    <row r="786" spans="18:24" ht="12.75">
      <c r="R786" s="127"/>
      <c r="S786" s="127"/>
      <c r="T786" s="127"/>
      <c r="U786" s="127"/>
      <c r="V786" s="127"/>
      <c r="W786" s="127"/>
      <c r="X786" s="127"/>
    </row>
    <row r="787" spans="18:24" ht="12.75">
      <c r="R787" s="127"/>
      <c r="S787" s="127"/>
      <c r="T787" s="127"/>
      <c r="U787" s="127"/>
      <c r="V787" s="127"/>
      <c r="W787" s="127"/>
      <c r="X787" s="127"/>
    </row>
    <row r="788" spans="18:24" ht="12.75">
      <c r="R788" s="127"/>
      <c r="S788" s="127"/>
      <c r="T788" s="127"/>
      <c r="U788" s="127"/>
      <c r="V788" s="127"/>
      <c r="W788" s="127"/>
      <c r="X788" s="127"/>
    </row>
    <row r="789" spans="18:24" ht="12.75">
      <c r="R789" s="127"/>
      <c r="S789" s="127"/>
      <c r="T789" s="127"/>
      <c r="U789" s="127"/>
      <c r="V789" s="127"/>
      <c r="W789" s="127"/>
      <c r="X789" s="127"/>
    </row>
    <row r="790" spans="18:24" ht="12.75">
      <c r="R790" s="127"/>
      <c r="S790" s="127"/>
      <c r="T790" s="127"/>
      <c r="U790" s="127"/>
      <c r="V790" s="127"/>
      <c r="W790" s="127"/>
      <c r="X790" s="127"/>
    </row>
    <row r="791" spans="18:24" ht="12.75">
      <c r="R791" s="127"/>
      <c r="S791" s="127"/>
      <c r="T791" s="127"/>
      <c r="U791" s="127"/>
      <c r="V791" s="127"/>
      <c r="W791" s="127"/>
      <c r="X791" s="127"/>
    </row>
    <row r="792" spans="18:24" ht="12.75">
      <c r="R792" s="127"/>
      <c r="S792" s="127"/>
      <c r="T792" s="127"/>
      <c r="U792" s="127"/>
      <c r="V792" s="127"/>
      <c r="W792" s="127"/>
      <c r="X792" s="127"/>
    </row>
    <row r="793" spans="18:24" ht="12.75">
      <c r="R793" s="127"/>
      <c r="S793" s="127"/>
      <c r="T793" s="127"/>
      <c r="U793" s="127"/>
      <c r="V793" s="127"/>
      <c r="W793" s="127"/>
      <c r="X793" s="127"/>
    </row>
    <row r="794" spans="18:24" ht="12.75">
      <c r="R794" s="127"/>
      <c r="S794" s="127"/>
      <c r="T794" s="127"/>
      <c r="U794" s="127"/>
      <c r="V794" s="127"/>
      <c r="W794" s="127"/>
      <c r="X794" s="127"/>
    </row>
    <row r="795" spans="18:24" ht="12.75">
      <c r="R795" s="127"/>
      <c r="S795" s="127"/>
      <c r="T795" s="127"/>
      <c r="U795" s="127"/>
      <c r="V795" s="127"/>
      <c r="W795" s="127"/>
      <c r="X795" s="127"/>
    </row>
    <row r="796" spans="18:24" ht="12.75">
      <c r="R796" s="127"/>
      <c r="S796" s="127"/>
      <c r="T796" s="127"/>
      <c r="U796" s="127"/>
      <c r="V796" s="127"/>
      <c r="W796" s="127"/>
      <c r="X796" s="127"/>
    </row>
    <row r="797" spans="18:24" ht="12.75">
      <c r="R797" s="127"/>
      <c r="S797" s="127"/>
      <c r="T797" s="127"/>
      <c r="U797" s="127"/>
      <c r="V797" s="127"/>
      <c r="W797" s="127"/>
      <c r="X797" s="127"/>
    </row>
    <row r="798" spans="18:24" ht="12.75">
      <c r="R798" s="127"/>
      <c r="S798" s="127"/>
      <c r="T798" s="127"/>
      <c r="U798" s="127"/>
      <c r="V798" s="127"/>
      <c r="W798" s="127"/>
      <c r="X798" s="127"/>
    </row>
    <row r="799" spans="18:24" ht="12.75">
      <c r="R799" s="127"/>
      <c r="S799" s="127"/>
      <c r="T799" s="127"/>
      <c r="U799" s="127"/>
      <c r="V799" s="127"/>
      <c r="W799" s="127"/>
      <c r="X799" s="127"/>
    </row>
    <row r="800" spans="18:24" ht="12.75">
      <c r="R800" s="127"/>
      <c r="S800" s="127"/>
      <c r="T800" s="127"/>
      <c r="U800" s="127"/>
      <c r="V800" s="127"/>
      <c r="W800" s="127"/>
      <c r="X800" s="127"/>
    </row>
    <row r="801" spans="18:24" ht="12.75">
      <c r="R801" s="127"/>
      <c r="S801" s="127"/>
      <c r="T801" s="127"/>
      <c r="U801" s="127"/>
      <c r="V801" s="127"/>
      <c r="W801" s="127"/>
      <c r="X801" s="127"/>
    </row>
    <row r="802" spans="18:24" ht="12.75">
      <c r="R802" s="127"/>
      <c r="S802" s="127"/>
      <c r="T802" s="127"/>
      <c r="U802" s="127"/>
      <c r="V802" s="127"/>
      <c r="W802" s="127"/>
      <c r="X802" s="127"/>
    </row>
    <row r="803" spans="18:24" ht="12.75">
      <c r="R803" s="127"/>
      <c r="S803" s="127"/>
      <c r="T803" s="127"/>
      <c r="U803" s="127"/>
      <c r="V803" s="127"/>
      <c r="W803" s="127"/>
      <c r="X803" s="127"/>
    </row>
    <row r="804" spans="18:24" ht="12.75">
      <c r="R804" s="127"/>
      <c r="S804" s="127"/>
      <c r="T804" s="127"/>
      <c r="U804" s="127"/>
      <c r="V804" s="127"/>
      <c r="W804" s="127"/>
      <c r="X804" s="127"/>
    </row>
    <row r="805" spans="18:24" ht="12.75">
      <c r="R805" s="127"/>
      <c r="S805" s="127"/>
      <c r="T805" s="127"/>
      <c r="U805" s="127"/>
      <c r="V805" s="127"/>
      <c r="W805" s="127"/>
      <c r="X805" s="127"/>
    </row>
    <row r="806" spans="18:24" ht="12.75">
      <c r="R806" s="127"/>
      <c r="S806" s="127"/>
      <c r="T806" s="127"/>
      <c r="U806" s="127"/>
      <c r="V806" s="127"/>
      <c r="W806" s="127"/>
      <c r="X806" s="127"/>
    </row>
    <row r="807" spans="18:24" ht="12.75">
      <c r="R807" s="127"/>
      <c r="S807" s="127"/>
      <c r="T807" s="127"/>
      <c r="U807" s="127"/>
      <c r="V807" s="127"/>
      <c r="W807" s="127"/>
      <c r="X807" s="127"/>
    </row>
    <row r="808" spans="18:24" ht="12.75">
      <c r="R808" s="127"/>
      <c r="S808" s="127"/>
      <c r="T808" s="127"/>
      <c r="U808" s="127"/>
      <c r="V808" s="127"/>
      <c r="W808" s="127"/>
      <c r="X808" s="127"/>
    </row>
    <row r="809" spans="18:24" ht="12.75">
      <c r="R809" s="127"/>
      <c r="S809" s="127"/>
      <c r="T809" s="127"/>
      <c r="U809" s="127"/>
      <c r="V809" s="127"/>
      <c r="W809" s="127"/>
      <c r="X809" s="127"/>
    </row>
    <row r="810" spans="18:24" ht="12.75">
      <c r="R810" s="127"/>
      <c r="S810" s="127"/>
      <c r="T810" s="127"/>
      <c r="U810" s="127"/>
      <c r="V810" s="127"/>
      <c r="W810" s="127"/>
      <c r="X810" s="127"/>
    </row>
    <row r="811" spans="18:24" ht="12.75">
      <c r="R811" s="127"/>
      <c r="S811" s="127"/>
      <c r="T811" s="127"/>
      <c r="U811" s="127"/>
      <c r="V811" s="127"/>
      <c r="W811" s="127"/>
      <c r="X811" s="127"/>
    </row>
    <row r="812" spans="18:24" ht="12.75">
      <c r="R812" s="127"/>
      <c r="S812" s="127"/>
      <c r="T812" s="127"/>
      <c r="U812" s="127"/>
      <c r="V812" s="127"/>
      <c r="W812" s="127"/>
      <c r="X812" s="127"/>
    </row>
    <row r="813" spans="18:24" ht="12.75">
      <c r="R813" s="127"/>
      <c r="S813" s="127"/>
      <c r="T813" s="127"/>
      <c r="U813" s="127"/>
      <c r="V813" s="127"/>
      <c r="W813" s="127"/>
      <c r="X813" s="127"/>
    </row>
    <row r="814" spans="18:24" ht="12.75">
      <c r="R814" s="127"/>
      <c r="S814" s="127"/>
      <c r="T814" s="127"/>
      <c r="U814" s="127"/>
      <c r="V814" s="127"/>
      <c r="W814" s="127"/>
      <c r="X814" s="127"/>
    </row>
    <row r="815" spans="18:24" ht="12.75">
      <c r="R815" s="127"/>
      <c r="S815" s="127"/>
      <c r="T815" s="127"/>
      <c r="U815" s="127"/>
      <c r="V815" s="127"/>
      <c r="W815" s="127"/>
      <c r="X815" s="127"/>
    </row>
    <row r="816" spans="18:24" ht="12.75">
      <c r="R816" s="127"/>
      <c r="S816" s="127"/>
      <c r="T816" s="127"/>
      <c r="U816" s="127"/>
      <c r="V816" s="127"/>
      <c r="W816" s="127"/>
      <c r="X816" s="127"/>
    </row>
    <row r="817" spans="18:24" ht="12.75">
      <c r="R817" s="127"/>
      <c r="S817" s="127"/>
      <c r="T817" s="127"/>
      <c r="U817" s="127"/>
      <c r="V817" s="127"/>
      <c r="W817" s="127"/>
      <c r="X817" s="127"/>
    </row>
    <row r="818" spans="18:24" ht="12.75">
      <c r="R818" s="127"/>
      <c r="S818" s="127"/>
      <c r="T818" s="127"/>
      <c r="U818" s="127"/>
      <c r="V818" s="127"/>
      <c r="W818" s="127"/>
      <c r="X818" s="127"/>
    </row>
    <row r="819" spans="18:24" ht="12.75">
      <c r="R819" s="127"/>
      <c r="S819" s="127"/>
      <c r="T819" s="127"/>
      <c r="U819" s="127"/>
      <c r="V819" s="127"/>
      <c r="W819" s="127"/>
      <c r="X819" s="127"/>
    </row>
    <row r="820" spans="18:24" ht="12.75">
      <c r="R820" s="127"/>
      <c r="S820" s="127"/>
      <c r="T820" s="127"/>
      <c r="U820" s="127"/>
      <c r="V820" s="127"/>
      <c r="W820" s="127"/>
      <c r="X820" s="127"/>
    </row>
    <row r="821" spans="18:24" ht="12.75">
      <c r="R821" s="127"/>
      <c r="S821" s="127"/>
      <c r="T821" s="127"/>
      <c r="U821" s="127"/>
      <c r="V821" s="127"/>
      <c r="W821" s="127"/>
      <c r="X821" s="127"/>
    </row>
    <row r="822" spans="18:24" ht="12.75">
      <c r="R822" s="127"/>
      <c r="S822" s="127"/>
      <c r="T822" s="127"/>
      <c r="U822" s="127"/>
      <c r="V822" s="127"/>
      <c r="W822" s="127"/>
      <c r="X822" s="127"/>
    </row>
    <row r="823" spans="18:24" ht="12.75">
      <c r="R823" s="127"/>
      <c r="S823" s="127"/>
      <c r="T823" s="127"/>
      <c r="U823" s="127"/>
      <c r="V823" s="127"/>
      <c r="W823" s="127"/>
      <c r="X823" s="127"/>
    </row>
    <row r="824" spans="18:24" ht="12.75">
      <c r="R824" s="127"/>
      <c r="S824" s="127"/>
      <c r="T824" s="127"/>
      <c r="U824" s="127"/>
      <c r="V824" s="127"/>
      <c r="W824" s="127"/>
      <c r="X824" s="127"/>
    </row>
    <row r="825" spans="18:24" ht="12.75">
      <c r="R825" s="127"/>
      <c r="S825" s="127"/>
      <c r="T825" s="127"/>
      <c r="U825" s="127"/>
      <c r="V825" s="127"/>
      <c r="W825" s="127"/>
      <c r="X825" s="127"/>
    </row>
    <row r="826" spans="18:24" ht="12.75">
      <c r="R826" s="127"/>
      <c r="S826" s="127"/>
      <c r="T826" s="127"/>
      <c r="U826" s="127"/>
      <c r="V826" s="127"/>
      <c r="W826" s="127"/>
      <c r="X826" s="127"/>
    </row>
    <row r="827" spans="18:24" ht="12.75">
      <c r="R827" s="127"/>
      <c r="S827" s="127"/>
      <c r="T827" s="127"/>
      <c r="U827" s="127"/>
      <c r="V827" s="127"/>
      <c r="W827" s="127"/>
      <c r="X827" s="127"/>
    </row>
    <row r="828" spans="18:24" ht="12.75">
      <c r="R828" s="127"/>
      <c r="S828" s="127"/>
      <c r="T828" s="127"/>
      <c r="U828" s="127"/>
      <c r="V828" s="127"/>
      <c r="W828" s="127"/>
      <c r="X828" s="127"/>
    </row>
    <row r="829" spans="18:24" ht="12.75">
      <c r="R829" s="127"/>
      <c r="S829" s="127"/>
      <c r="T829" s="127"/>
      <c r="U829" s="127"/>
      <c r="V829" s="127"/>
      <c r="W829" s="127"/>
      <c r="X829" s="127"/>
    </row>
    <row r="830" spans="18:24" ht="12.75">
      <c r="R830" s="127"/>
      <c r="S830" s="127"/>
      <c r="T830" s="127"/>
      <c r="U830" s="127"/>
      <c r="V830" s="127"/>
      <c r="W830" s="127"/>
      <c r="X830" s="127"/>
    </row>
    <row r="831" spans="18:24" ht="12.75">
      <c r="R831" s="127"/>
      <c r="S831" s="127"/>
      <c r="T831" s="127"/>
      <c r="U831" s="127"/>
      <c r="V831" s="127"/>
      <c r="W831" s="127"/>
      <c r="X831" s="127"/>
    </row>
    <row r="832" spans="18:24" ht="12.75">
      <c r="R832" s="127"/>
      <c r="S832" s="127"/>
      <c r="T832" s="127"/>
      <c r="U832" s="127"/>
      <c r="V832" s="127"/>
      <c r="W832" s="127"/>
      <c r="X832" s="127"/>
    </row>
    <row r="833" spans="18:24" ht="12.75">
      <c r="R833" s="127"/>
      <c r="S833" s="127"/>
      <c r="T833" s="127"/>
      <c r="U833" s="127"/>
      <c r="V833" s="127"/>
      <c r="W833" s="127"/>
      <c r="X833" s="127"/>
    </row>
    <row r="834" spans="18:24" ht="12.75">
      <c r="R834" s="127"/>
      <c r="S834" s="127"/>
      <c r="T834" s="127"/>
      <c r="U834" s="127"/>
      <c r="V834" s="127"/>
      <c r="W834" s="127"/>
      <c r="X834" s="127"/>
    </row>
    <row r="835" spans="18:24" ht="12.75">
      <c r="R835" s="127"/>
      <c r="S835" s="127"/>
      <c r="T835" s="127"/>
      <c r="U835" s="127"/>
      <c r="V835" s="127"/>
      <c r="W835" s="127"/>
      <c r="X835" s="127"/>
    </row>
    <row r="836" spans="18:24" ht="12.75">
      <c r="R836" s="127"/>
      <c r="S836" s="127"/>
      <c r="T836" s="127"/>
      <c r="U836" s="127"/>
      <c r="V836" s="127"/>
      <c r="W836" s="127"/>
      <c r="X836" s="127"/>
    </row>
    <row r="837" spans="18:24" ht="12.75">
      <c r="R837" s="127"/>
      <c r="S837" s="127"/>
      <c r="T837" s="127"/>
      <c r="U837" s="127"/>
      <c r="V837" s="127"/>
      <c r="W837" s="127"/>
      <c r="X837" s="127"/>
    </row>
    <row r="838" spans="18:24" ht="12.75">
      <c r="R838" s="127"/>
      <c r="S838" s="127"/>
      <c r="T838" s="127"/>
      <c r="U838" s="127"/>
      <c r="V838" s="127"/>
      <c r="W838" s="127"/>
      <c r="X838" s="127"/>
    </row>
    <row r="839" spans="18:24" ht="12.75">
      <c r="R839" s="127"/>
      <c r="S839" s="127"/>
      <c r="T839" s="127"/>
      <c r="U839" s="127"/>
      <c r="V839" s="127"/>
      <c r="W839" s="127"/>
      <c r="X839" s="127"/>
    </row>
    <row r="840" spans="18:24" ht="12.75">
      <c r="R840" s="127"/>
      <c r="S840" s="127"/>
      <c r="T840" s="127"/>
      <c r="U840" s="127"/>
      <c r="V840" s="127"/>
      <c r="W840" s="127"/>
      <c r="X840" s="127"/>
    </row>
    <row r="841" spans="18:24" ht="12.75">
      <c r="R841" s="127"/>
      <c r="S841" s="127"/>
      <c r="T841" s="127"/>
      <c r="U841" s="127"/>
      <c r="V841" s="127"/>
      <c r="W841" s="127"/>
      <c r="X841" s="127"/>
    </row>
    <row r="842" spans="18:24" ht="12.75">
      <c r="R842" s="127"/>
      <c r="S842" s="127"/>
      <c r="T842" s="127"/>
      <c r="U842" s="127"/>
      <c r="V842" s="127"/>
      <c r="W842" s="127"/>
      <c r="X842" s="127"/>
    </row>
    <row r="843" spans="18:24" ht="12.75">
      <c r="R843" s="127"/>
      <c r="S843" s="127"/>
      <c r="T843" s="127"/>
      <c r="U843" s="127"/>
      <c r="V843" s="127"/>
      <c r="W843" s="127"/>
      <c r="X843" s="127"/>
    </row>
    <row r="844" spans="18:24" ht="12.75">
      <c r="R844" s="127"/>
      <c r="S844" s="127"/>
      <c r="T844" s="127"/>
      <c r="U844" s="127"/>
      <c r="V844" s="127"/>
      <c r="W844" s="127"/>
      <c r="X844" s="127"/>
    </row>
    <row r="845" spans="18:24" ht="12.75">
      <c r="R845" s="127"/>
      <c r="S845" s="127"/>
      <c r="T845" s="127"/>
      <c r="U845" s="127"/>
      <c r="V845" s="127"/>
      <c r="W845" s="127"/>
      <c r="X845" s="127"/>
    </row>
    <row r="846" spans="18:24" ht="12.75">
      <c r="R846" s="127"/>
      <c r="S846" s="127"/>
      <c r="T846" s="127"/>
      <c r="U846" s="127"/>
      <c r="V846" s="127"/>
      <c r="W846" s="127"/>
      <c r="X846" s="127"/>
    </row>
    <row r="847" spans="18:24" ht="12.75">
      <c r="R847" s="127"/>
      <c r="S847" s="127"/>
      <c r="T847" s="127"/>
      <c r="U847" s="127"/>
      <c r="V847" s="127"/>
      <c r="W847" s="127"/>
      <c r="X847" s="127"/>
    </row>
    <row r="848" spans="18:24" ht="12.75">
      <c r="R848" s="127"/>
      <c r="S848" s="127"/>
      <c r="T848" s="127"/>
      <c r="U848" s="127"/>
      <c r="V848" s="127"/>
      <c r="W848" s="127"/>
      <c r="X848" s="127"/>
    </row>
    <row r="849" spans="18:24" ht="12.75">
      <c r="R849" s="127"/>
      <c r="S849" s="127"/>
      <c r="T849" s="127"/>
      <c r="U849" s="127"/>
      <c r="V849" s="127"/>
      <c r="W849" s="127"/>
      <c r="X849" s="127"/>
    </row>
    <row r="850" spans="18:24" ht="12.75">
      <c r="R850" s="127"/>
      <c r="S850" s="127"/>
      <c r="T850" s="127"/>
      <c r="U850" s="127"/>
      <c r="V850" s="127"/>
      <c r="W850" s="127"/>
      <c r="X850" s="127"/>
    </row>
    <row r="851" spans="18:24" ht="12.75">
      <c r="R851" s="127"/>
      <c r="S851" s="127"/>
      <c r="T851" s="127"/>
      <c r="U851" s="127"/>
      <c r="V851" s="127"/>
      <c r="W851" s="127"/>
      <c r="X851" s="127"/>
    </row>
    <row r="852" spans="18:24" ht="12.75">
      <c r="R852" s="127"/>
      <c r="S852" s="127"/>
      <c r="T852" s="127"/>
      <c r="U852" s="127"/>
      <c r="V852" s="127"/>
      <c r="W852" s="127"/>
      <c r="X852" s="127"/>
    </row>
    <row r="853" spans="18:24" ht="12.75">
      <c r="R853" s="127"/>
      <c r="S853" s="127"/>
      <c r="T853" s="127"/>
      <c r="U853" s="127"/>
      <c r="V853" s="127"/>
      <c r="W853" s="127"/>
      <c r="X853" s="127"/>
    </row>
    <row r="854" spans="18:24" ht="12.75">
      <c r="R854" s="127"/>
      <c r="S854" s="127"/>
      <c r="T854" s="127"/>
      <c r="U854" s="127"/>
      <c r="V854" s="127"/>
      <c r="W854" s="127"/>
      <c r="X854" s="127"/>
    </row>
    <row r="855" spans="18:24" ht="12.75">
      <c r="R855" s="127"/>
      <c r="S855" s="127"/>
      <c r="T855" s="127"/>
      <c r="U855" s="127"/>
      <c r="V855" s="127"/>
      <c r="W855" s="127"/>
      <c r="X855" s="127"/>
    </row>
    <row r="856" spans="18:24" ht="12.75">
      <c r="R856" s="127"/>
      <c r="S856" s="127"/>
      <c r="T856" s="127"/>
      <c r="U856" s="127"/>
      <c r="V856" s="127"/>
      <c r="W856" s="127"/>
      <c r="X856" s="127"/>
    </row>
    <row r="857" spans="18:24" ht="12.75">
      <c r="R857" s="127"/>
      <c r="S857" s="127"/>
      <c r="T857" s="127"/>
      <c r="U857" s="127"/>
      <c r="V857" s="127"/>
      <c r="W857" s="127"/>
      <c r="X857" s="127"/>
    </row>
    <row r="858" spans="18:24" ht="12.75">
      <c r="R858" s="127"/>
      <c r="S858" s="127"/>
      <c r="T858" s="127"/>
      <c r="U858" s="127"/>
      <c r="V858" s="127"/>
      <c r="W858" s="127"/>
      <c r="X858" s="127"/>
    </row>
    <row r="859" spans="18:24" ht="12.75">
      <c r="R859" s="127"/>
      <c r="S859" s="127"/>
      <c r="T859" s="127"/>
      <c r="U859" s="127"/>
      <c r="V859" s="127"/>
      <c r="W859" s="127"/>
      <c r="X859" s="127"/>
    </row>
    <row r="860" spans="18:24" ht="12.75">
      <c r="R860" s="127"/>
      <c r="S860" s="127"/>
      <c r="T860" s="127"/>
      <c r="U860" s="127"/>
      <c r="V860" s="127"/>
      <c r="W860" s="127"/>
      <c r="X860" s="127"/>
    </row>
    <row r="861" spans="18:24" ht="12.75">
      <c r="R861" s="127"/>
      <c r="S861" s="127"/>
      <c r="T861" s="127"/>
      <c r="U861" s="127"/>
      <c r="V861" s="127"/>
      <c r="W861" s="127"/>
      <c r="X861" s="127"/>
    </row>
    <row r="862" spans="18:24" ht="12.75">
      <c r="R862" s="127"/>
      <c r="S862" s="127"/>
      <c r="T862" s="127"/>
      <c r="U862" s="127"/>
      <c r="V862" s="127"/>
      <c r="W862" s="127"/>
      <c r="X862" s="127"/>
    </row>
    <row r="863" spans="18:24" ht="12.75">
      <c r="R863" s="127"/>
      <c r="S863" s="127"/>
      <c r="T863" s="127"/>
      <c r="U863" s="127"/>
      <c r="V863" s="127"/>
      <c r="W863" s="127"/>
      <c r="X863" s="127"/>
    </row>
    <row r="864" spans="18:24" ht="12.75">
      <c r="R864" s="127"/>
      <c r="S864" s="127"/>
      <c r="T864" s="127"/>
      <c r="U864" s="127"/>
      <c r="V864" s="127"/>
      <c r="W864" s="127"/>
      <c r="X864" s="127"/>
    </row>
    <row r="865" spans="18:24" ht="12.75">
      <c r="R865" s="127"/>
      <c r="S865" s="127"/>
      <c r="T865" s="127"/>
      <c r="U865" s="127"/>
      <c r="V865" s="127"/>
      <c r="W865" s="127"/>
      <c r="X865" s="127"/>
    </row>
    <row r="866" spans="18:24" ht="12.75">
      <c r="R866" s="127"/>
      <c r="S866" s="127"/>
      <c r="T866" s="127"/>
      <c r="U866" s="127"/>
      <c r="V866" s="127"/>
      <c r="W866" s="127"/>
      <c r="X866" s="127"/>
    </row>
    <row r="867" spans="18:24" ht="12.75">
      <c r="R867" s="127"/>
      <c r="S867" s="127"/>
      <c r="T867" s="127"/>
      <c r="U867" s="127"/>
      <c r="V867" s="127"/>
      <c r="W867" s="127"/>
      <c r="X867" s="127"/>
    </row>
    <row r="868" spans="18:24" ht="12.75">
      <c r="R868" s="127"/>
      <c r="S868" s="127"/>
      <c r="T868" s="127"/>
      <c r="U868" s="127"/>
      <c r="V868" s="127"/>
      <c r="W868" s="127"/>
      <c r="X868" s="127"/>
    </row>
    <row r="869" spans="18:24" ht="12.75">
      <c r="R869" s="127"/>
      <c r="S869" s="127"/>
      <c r="T869" s="127"/>
      <c r="U869" s="127"/>
      <c r="V869" s="127"/>
      <c r="W869" s="127"/>
      <c r="X869" s="127"/>
    </row>
    <row r="870" spans="18:24" ht="12.75">
      <c r="R870" s="127"/>
      <c r="S870" s="127"/>
      <c r="T870" s="127"/>
      <c r="U870" s="127"/>
      <c r="V870" s="127"/>
      <c r="W870" s="127"/>
      <c r="X870" s="127"/>
    </row>
    <row r="871" spans="18:24" ht="12.75">
      <c r="R871" s="127"/>
      <c r="S871" s="127"/>
      <c r="T871" s="127"/>
      <c r="U871" s="127"/>
      <c r="V871" s="127"/>
      <c r="W871" s="127"/>
      <c r="X871" s="127"/>
    </row>
    <row r="872" spans="18:24" ht="12.75">
      <c r="R872" s="127"/>
      <c r="S872" s="127"/>
      <c r="T872" s="127"/>
      <c r="U872" s="127"/>
      <c r="V872" s="127"/>
      <c r="W872" s="127"/>
      <c r="X872" s="127"/>
    </row>
    <row r="873" spans="18:24" ht="12.75">
      <c r="R873" s="127"/>
      <c r="S873" s="127"/>
      <c r="T873" s="127"/>
      <c r="U873" s="127"/>
      <c r="V873" s="127"/>
      <c r="W873" s="127"/>
      <c r="X873" s="127"/>
    </row>
    <row r="874" spans="18:24" ht="12.75">
      <c r="R874" s="127"/>
      <c r="S874" s="127"/>
      <c r="T874" s="127"/>
      <c r="U874" s="127"/>
      <c r="V874" s="127"/>
      <c r="W874" s="127"/>
      <c r="X874" s="127"/>
    </row>
    <row r="875" spans="18:24" ht="12.75">
      <c r="R875" s="127"/>
      <c r="S875" s="127"/>
      <c r="T875" s="127"/>
      <c r="U875" s="127"/>
      <c r="V875" s="127"/>
      <c r="W875" s="127"/>
      <c r="X875" s="127"/>
    </row>
    <row r="876" spans="18:24" ht="12.75">
      <c r="R876" s="127"/>
      <c r="S876" s="127"/>
      <c r="T876" s="127"/>
      <c r="U876" s="127"/>
      <c r="V876" s="127"/>
      <c r="W876" s="127"/>
      <c r="X876" s="127"/>
    </row>
    <row r="877" spans="18:24" ht="12.75">
      <c r="R877" s="127"/>
      <c r="S877" s="127"/>
      <c r="T877" s="127"/>
      <c r="U877" s="127"/>
      <c r="V877" s="127"/>
      <c r="W877" s="127"/>
      <c r="X877" s="127"/>
    </row>
    <row r="878" spans="18:24" ht="12.75">
      <c r="R878" s="127"/>
      <c r="S878" s="127"/>
      <c r="T878" s="127"/>
      <c r="U878" s="127"/>
      <c r="V878" s="127"/>
      <c r="W878" s="127"/>
      <c r="X878" s="127"/>
    </row>
    <row r="879" spans="18:24" ht="12.75">
      <c r="R879" s="127"/>
      <c r="S879" s="127"/>
      <c r="T879" s="127"/>
      <c r="U879" s="127"/>
      <c r="V879" s="127"/>
      <c r="W879" s="127"/>
      <c r="X879" s="127"/>
    </row>
    <row r="880" spans="18:24" ht="12.75">
      <c r="R880" s="127"/>
      <c r="S880" s="127"/>
      <c r="T880" s="127"/>
      <c r="U880" s="127"/>
      <c r="V880" s="127"/>
      <c r="W880" s="127"/>
      <c r="X880" s="127"/>
    </row>
    <row r="881" spans="18:24" ht="12.75">
      <c r="R881" s="127"/>
      <c r="S881" s="127"/>
      <c r="T881" s="127"/>
      <c r="U881" s="127"/>
      <c r="V881" s="127"/>
      <c r="W881" s="127"/>
      <c r="X881" s="127"/>
    </row>
    <row r="882" spans="18:24" ht="12.75">
      <c r="R882" s="127"/>
      <c r="S882" s="127"/>
      <c r="T882" s="127"/>
      <c r="U882" s="127"/>
      <c r="V882" s="127"/>
      <c r="W882" s="127"/>
      <c r="X882" s="127"/>
    </row>
    <row r="883" spans="18:24" ht="12.75">
      <c r="R883" s="127"/>
      <c r="S883" s="127"/>
      <c r="T883" s="127"/>
      <c r="U883" s="127"/>
      <c r="V883" s="127"/>
      <c r="W883" s="127"/>
      <c r="X883" s="127"/>
    </row>
    <row r="884" spans="18:24" ht="12.75">
      <c r="R884" s="127"/>
      <c r="S884" s="127"/>
      <c r="T884" s="127"/>
      <c r="U884" s="127"/>
      <c r="V884" s="127"/>
      <c r="W884" s="127"/>
      <c r="X884" s="127"/>
    </row>
    <row r="885" spans="18:24" ht="12.75">
      <c r="R885" s="127"/>
      <c r="S885" s="127"/>
      <c r="T885" s="127"/>
      <c r="U885" s="127"/>
      <c r="V885" s="127"/>
      <c r="W885" s="127"/>
      <c r="X885" s="127"/>
    </row>
    <row r="886" spans="18:24" ht="12.75">
      <c r="R886" s="127"/>
      <c r="S886" s="127"/>
      <c r="T886" s="127"/>
      <c r="U886" s="127"/>
      <c r="V886" s="127"/>
      <c r="W886" s="127"/>
      <c r="X886" s="127"/>
    </row>
  </sheetData>
  <sheetProtection/>
  <mergeCells count="26">
    <mergeCell ref="S6:S8"/>
    <mergeCell ref="Q6:R6"/>
    <mergeCell ref="R7:R8"/>
    <mergeCell ref="B158:C158"/>
    <mergeCell ref="M6:P6"/>
    <mergeCell ref="G7:G8"/>
    <mergeCell ref="H7:H8"/>
    <mergeCell ref="I7:I8"/>
    <mergeCell ref="K7:K8"/>
    <mergeCell ref="L7:L8"/>
    <mergeCell ref="B155:C155"/>
    <mergeCell ref="B152:C152"/>
    <mergeCell ref="B149:C149"/>
    <mergeCell ref="A6:D8"/>
    <mergeCell ref="Q7:Q8"/>
    <mergeCell ref="P7:P8"/>
    <mergeCell ref="M7:M8"/>
    <mergeCell ref="N7:N8"/>
    <mergeCell ref="B1:C1"/>
    <mergeCell ref="B3:P3"/>
    <mergeCell ref="E6:E8"/>
    <mergeCell ref="F6:F8"/>
    <mergeCell ref="G6:L6"/>
    <mergeCell ref="J7:J8"/>
    <mergeCell ref="B4:P4"/>
    <mergeCell ref="O7:O8"/>
  </mergeCells>
  <printOptions/>
  <pageMargins left="0.2362204724409449" right="0.2362204724409449" top="0.5905511811023623" bottom="0.7480314960629921" header="0.31496062992125984" footer="0.31496062992125984"/>
  <pageSetup fitToHeight="0" fitToWidth="1" horizontalDpi="600" verticalDpi="600" orientation="landscape" paperSize="9" scale="54" r:id="rId1"/>
  <headerFooter alignWithMargins="0">
    <oddHeader>&amp;L5. melléklet a 13/2015.(V.29.) önkormányzati rendelethez
5. melléklet az 1/2015.(I.30.) önkormányzati rendelethez</oddHeader>
  </headerFooter>
  <rowBreaks count="1" manualBreakCount="1">
    <brk id="11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SheetLayoutView="100" workbookViewId="0" topLeftCell="A1">
      <selection activeCell="C19" sqref="C19"/>
    </sheetView>
  </sheetViews>
  <sheetFormatPr defaultColWidth="11.625" defaultRowHeight="12.75"/>
  <cols>
    <col min="1" max="1" width="12.75390625" style="113" customWidth="1"/>
    <col min="2" max="2" width="8.00390625" style="117" customWidth="1"/>
    <col min="3" max="3" width="82.75390625" style="113" customWidth="1"/>
    <col min="4" max="4" width="9.875" style="114" customWidth="1"/>
    <col min="5" max="5" width="9.25390625" style="115" customWidth="1"/>
    <col min="6" max="6" width="9.00390625" style="113" customWidth="1"/>
    <col min="7" max="7" width="9.75390625" style="113" customWidth="1"/>
    <col min="8" max="8" width="11.125" style="113" customWidth="1"/>
    <col min="9" max="9" width="9.625" style="113" customWidth="1"/>
    <col min="10" max="10" width="9.375" style="113" customWidth="1"/>
    <col min="11" max="12" width="10.125" style="113" customWidth="1"/>
    <col min="13" max="13" width="9.375" style="113" customWidth="1"/>
    <col min="14" max="14" width="9.25390625" style="113" customWidth="1"/>
    <col min="15" max="15" width="10.875" style="116" customWidth="1"/>
    <col min="16" max="16" width="11.25390625" style="113" customWidth="1"/>
    <col min="17" max="18" width="10.875" style="113" customWidth="1"/>
    <col min="19" max="16384" width="11.625" style="186" customWidth="1"/>
  </cols>
  <sheetData>
    <row r="1" spans="2:3" ht="12.75">
      <c r="B1" s="1005"/>
      <c r="C1" s="1005"/>
    </row>
    <row r="3" spans="2:17" ht="14.25">
      <c r="B3" s="950" t="s">
        <v>293</v>
      </c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118"/>
    </row>
    <row r="4" spans="2:17" ht="15">
      <c r="B4" s="961"/>
      <c r="C4" s="961"/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1"/>
      <c r="Q4" s="119"/>
    </row>
    <row r="5" spans="14:18" ht="13.5" thickBot="1">
      <c r="N5" s="115"/>
      <c r="O5" s="120"/>
      <c r="P5" s="120"/>
      <c r="Q5" s="120"/>
      <c r="R5" s="120" t="s">
        <v>689</v>
      </c>
    </row>
    <row r="6" spans="1:18" ht="12.75" customHeight="1">
      <c r="A6" s="992" t="s">
        <v>141</v>
      </c>
      <c r="B6" s="993"/>
      <c r="C6" s="993"/>
      <c r="D6" s="994"/>
      <c r="E6" s="1006" t="s">
        <v>690</v>
      </c>
      <c r="F6" s="1009" t="s">
        <v>691</v>
      </c>
      <c r="G6" s="1001" t="s">
        <v>696</v>
      </c>
      <c r="H6" s="1001"/>
      <c r="I6" s="1001"/>
      <c r="J6" s="1001"/>
      <c r="K6" s="1001"/>
      <c r="L6" s="1001"/>
      <c r="M6" s="1001" t="s">
        <v>697</v>
      </c>
      <c r="N6" s="1001"/>
      <c r="O6" s="1001"/>
      <c r="P6" s="1001"/>
      <c r="Q6" s="1001" t="s">
        <v>660</v>
      </c>
      <c r="R6" s="1002"/>
    </row>
    <row r="7" spans="1:18" ht="12.75" customHeight="1">
      <c r="A7" s="995"/>
      <c r="B7" s="996"/>
      <c r="C7" s="996"/>
      <c r="D7" s="997"/>
      <c r="E7" s="1007"/>
      <c r="F7" s="985"/>
      <c r="G7" s="991" t="s">
        <v>698</v>
      </c>
      <c r="H7" s="991" t="s">
        <v>699</v>
      </c>
      <c r="I7" s="991" t="s">
        <v>700</v>
      </c>
      <c r="J7" s="991" t="s">
        <v>46</v>
      </c>
      <c r="K7" s="991" t="s">
        <v>45</v>
      </c>
      <c r="L7" s="991" t="s">
        <v>166</v>
      </c>
      <c r="M7" s="985" t="s">
        <v>663</v>
      </c>
      <c r="N7" s="985" t="s">
        <v>662</v>
      </c>
      <c r="O7" s="991" t="s">
        <v>63</v>
      </c>
      <c r="P7" s="987" t="s">
        <v>632</v>
      </c>
      <c r="Q7" s="987" t="s">
        <v>701</v>
      </c>
      <c r="R7" s="1003" t="s">
        <v>633</v>
      </c>
    </row>
    <row r="8" spans="1:18" ht="39" customHeight="1" thickBot="1">
      <c r="A8" s="998"/>
      <c r="B8" s="999"/>
      <c r="C8" s="999"/>
      <c r="D8" s="1000"/>
      <c r="E8" s="1008"/>
      <c r="F8" s="986"/>
      <c r="G8" s="988"/>
      <c r="H8" s="988"/>
      <c r="I8" s="988"/>
      <c r="J8" s="988"/>
      <c r="K8" s="988"/>
      <c r="L8" s="988"/>
      <c r="M8" s="986"/>
      <c r="N8" s="986"/>
      <c r="O8" s="988"/>
      <c r="P8" s="988"/>
      <c r="Q8" s="988"/>
      <c r="R8" s="1004"/>
    </row>
    <row r="9" spans="1:18" ht="12.75" customHeight="1">
      <c r="A9" s="989" t="s">
        <v>157</v>
      </c>
      <c r="B9" s="990"/>
      <c r="C9" s="990"/>
      <c r="D9" s="211"/>
      <c r="E9" s="122"/>
      <c r="F9" s="122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349"/>
    </row>
    <row r="10" spans="1:18" ht="12.75" customHeight="1">
      <c r="A10" s="350" t="s">
        <v>702</v>
      </c>
      <c r="B10" s="207" t="s">
        <v>287</v>
      </c>
      <c r="C10" s="208" t="s">
        <v>516</v>
      </c>
      <c r="D10" s="209" t="s">
        <v>274</v>
      </c>
      <c r="E10" s="128">
        <v>14935</v>
      </c>
      <c r="F10" s="128">
        <f>SUM(G10:R10)</f>
        <v>427611</v>
      </c>
      <c r="G10" s="126">
        <v>206015</v>
      </c>
      <c r="H10" s="126">
        <v>61085</v>
      </c>
      <c r="I10" s="126">
        <v>128044</v>
      </c>
      <c r="J10" s="126">
        <v>2000</v>
      </c>
      <c r="K10" s="126"/>
      <c r="L10" s="126"/>
      <c r="M10" s="126"/>
      <c r="N10" s="126">
        <v>30467</v>
      </c>
      <c r="O10" s="126"/>
      <c r="P10" s="126"/>
      <c r="Q10" s="126"/>
      <c r="R10" s="351"/>
    </row>
    <row r="11" spans="1:18" ht="12.75" customHeight="1">
      <c r="A11" s="350"/>
      <c r="B11" s="207"/>
      <c r="C11" s="208"/>
      <c r="D11" s="384" t="s">
        <v>182</v>
      </c>
      <c r="E11" s="128">
        <v>18520</v>
      </c>
      <c r="F11" s="128">
        <f aca="true" t="shared" si="0" ref="F11:F35">SUM(G11:R11)</f>
        <v>437230</v>
      </c>
      <c r="G11" s="126">
        <v>212816</v>
      </c>
      <c r="H11" s="126">
        <v>62896</v>
      </c>
      <c r="I11" s="126">
        <v>129451</v>
      </c>
      <c r="J11" s="126">
        <v>953</v>
      </c>
      <c r="K11" s="126"/>
      <c r="L11" s="126"/>
      <c r="M11" s="126"/>
      <c r="N11" s="126">
        <v>31114</v>
      </c>
      <c r="O11" s="126"/>
      <c r="P11" s="126"/>
      <c r="Q11" s="126"/>
      <c r="R11" s="351"/>
    </row>
    <row r="12" spans="1:18" ht="12.75" customHeight="1">
      <c r="A12" s="350" t="s">
        <v>702</v>
      </c>
      <c r="B12" s="207" t="s">
        <v>517</v>
      </c>
      <c r="C12" s="208" t="s">
        <v>519</v>
      </c>
      <c r="D12" s="209" t="s">
        <v>274</v>
      </c>
      <c r="E12" s="128"/>
      <c r="F12" s="128">
        <f t="shared" si="0"/>
        <v>44478</v>
      </c>
      <c r="G12" s="126">
        <v>34326</v>
      </c>
      <c r="H12" s="126">
        <v>9152</v>
      </c>
      <c r="I12" s="126">
        <v>1000</v>
      </c>
      <c r="J12" s="126"/>
      <c r="K12" s="126"/>
      <c r="L12" s="126"/>
      <c r="M12" s="126"/>
      <c r="N12" s="126"/>
      <c r="O12" s="126"/>
      <c r="P12" s="126"/>
      <c r="Q12" s="126"/>
      <c r="R12" s="351"/>
    </row>
    <row r="13" spans="1:18" ht="12.75" customHeight="1">
      <c r="A13" s="350"/>
      <c r="B13" s="207"/>
      <c r="C13" s="208"/>
      <c r="D13" s="367" t="s">
        <v>182</v>
      </c>
      <c r="E13" s="128"/>
      <c r="F13" s="128">
        <f t="shared" si="0"/>
        <v>44478</v>
      </c>
      <c r="G13" s="126">
        <v>34326</v>
      </c>
      <c r="H13" s="126">
        <v>9152</v>
      </c>
      <c r="I13" s="126">
        <v>1000</v>
      </c>
      <c r="J13" s="126"/>
      <c r="K13" s="126"/>
      <c r="L13" s="126"/>
      <c r="M13" s="126"/>
      <c r="N13" s="126"/>
      <c r="O13" s="126"/>
      <c r="P13" s="126"/>
      <c r="Q13" s="126"/>
      <c r="R13" s="351"/>
    </row>
    <row r="14" spans="1:18" ht="12.75" customHeight="1">
      <c r="A14" s="350" t="s">
        <v>702</v>
      </c>
      <c r="B14" s="207" t="s">
        <v>916</v>
      </c>
      <c r="C14" s="208" t="s">
        <v>917</v>
      </c>
      <c r="D14" s="209" t="s">
        <v>274</v>
      </c>
      <c r="E14" s="128">
        <v>4100</v>
      </c>
      <c r="F14" s="128">
        <f t="shared" si="0"/>
        <v>8328</v>
      </c>
      <c r="G14" s="126">
        <v>4923</v>
      </c>
      <c r="H14" s="126">
        <v>1405</v>
      </c>
      <c r="I14" s="126">
        <v>2000</v>
      </c>
      <c r="J14" s="126"/>
      <c r="K14" s="126"/>
      <c r="L14" s="126"/>
      <c r="M14" s="126"/>
      <c r="N14" s="126"/>
      <c r="O14" s="126"/>
      <c r="P14" s="126"/>
      <c r="Q14" s="126"/>
      <c r="R14" s="351"/>
    </row>
    <row r="15" spans="1:18" ht="12.75" customHeight="1">
      <c r="A15" s="350"/>
      <c r="B15" s="207"/>
      <c r="C15" s="208"/>
      <c r="D15" s="367" t="s">
        <v>182</v>
      </c>
      <c r="E15" s="128">
        <v>4100</v>
      </c>
      <c r="F15" s="128">
        <f t="shared" si="0"/>
        <v>8328</v>
      </c>
      <c r="G15" s="126">
        <v>4923</v>
      </c>
      <c r="H15" s="126">
        <v>1405</v>
      </c>
      <c r="I15" s="126">
        <v>2000</v>
      </c>
      <c r="J15" s="126"/>
      <c r="K15" s="126"/>
      <c r="L15" s="126"/>
      <c r="M15" s="126"/>
      <c r="N15" s="126"/>
      <c r="O15" s="126"/>
      <c r="P15" s="126"/>
      <c r="Q15" s="126"/>
      <c r="R15" s="351"/>
    </row>
    <row r="16" spans="1:18" ht="12.75" customHeight="1">
      <c r="A16" s="350" t="s">
        <v>702</v>
      </c>
      <c r="B16" s="207" t="s">
        <v>526</v>
      </c>
      <c r="C16" s="208" t="s">
        <v>727</v>
      </c>
      <c r="D16" s="209" t="s">
        <v>274</v>
      </c>
      <c r="E16" s="128">
        <v>607670</v>
      </c>
      <c r="F16" s="128">
        <f t="shared" si="0"/>
        <v>0</v>
      </c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352"/>
    </row>
    <row r="17" spans="1:18" ht="12.75" customHeight="1">
      <c r="A17" s="350"/>
      <c r="B17" s="207"/>
      <c r="C17" s="208"/>
      <c r="D17" s="367" t="s">
        <v>182</v>
      </c>
      <c r="E17" s="128">
        <v>620911</v>
      </c>
      <c r="F17" s="128">
        <f t="shared" si="0"/>
        <v>0</v>
      </c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352"/>
    </row>
    <row r="18" spans="1:18" ht="12.75" customHeight="1">
      <c r="A18" s="350" t="s">
        <v>710</v>
      </c>
      <c r="B18" s="207" t="s">
        <v>600</v>
      </c>
      <c r="C18" s="208" t="s">
        <v>525</v>
      </c>
      <c r="D18" s="209" t="s">
        <v>274</v>
      </c>
      <c r="E18" s="128"/>
      <c r="F18" s="128">
        <f t="shared" si="0"/>
        <v>21552</v>
      </c>
      <c r="G18" s="126">
        <v>15449</v>
      </c>
      <c r="H18" s="126">
        <v>4001</v>
      </c>
      <c r="I18" s="126">
        <v>2102</v>
      </c>
      <c r="J18" s="126"/>
      <c r="K18" s="126"/>
      <c r="L18" s="126"/>
      <c r="M18" s="126"/>
      <c r="N18" s="126"/>
      <c r="O18" s="126"/>
      <c r="P18" s="126"/>
      <c r="Q18" s="126"/>
      <c r="R18" s="351"/>
    </row>
    <row r="19" spans="1:18" ht="12.75" customHeight="1">
      <c r="A19" s="350"/>
      <c r="B19" s="207"/>
      <c r="C19" s="208"/>
      <c r="D19" s="367" t="s">
        <v>182</v>
      </c>
      <c r="E19" s="128"/>
      <c r="F19" s="128">
        <f t="shared" si="0"/>
        <v>21552</v>
      </c>
      <c r="G19" s="126">
        <v>15449</v>
      </c>
      <c r="H19" s="126">
        <v>4001</v>
      </c>
      <c r="I19" s="126">
        <v>2102</v>
      </c>
      <c r="J19" s="126"/>
      <c r="K19" s="126"/>
      <c r="L19" s="126"/>
      <c r="M19" s="126"/>
      <c r="N19" s="126"/>
      <c r="O19" s="126"/>
      <c r="P19" s="126"/>
      <c r="Q19" s="126"/>
      <c r="R19" s="351"/>
    </row>
    <row r="20" spans="1:18" ht="12.75" customHeight="1">
      <c r="A20" s="350" t="s">
        <v>702</v>
      </c>
      <c r="B20" s="207" t="s">
        <v>920</v>
      </c>
      <c r="C20" s="208" t="s">
        <v>921</v>
      </c>
      <c r="D20" s="209" t="s">
        <v>274</v>
      </c>
      <c r="E20" s="128"/>
      <c r="F20" s="128">
        <f t="shared" si="0"/>
        <v>31192</v>
      </c>
      <c r="G20" s="126">
        <v>23480</v>
      </c>
      <c r="H20" s="126">
        <v>6346</v>
      </c>
      <c r="I20" s="126">
        <v>1140</v>
      </c>
      <c r="J20" s="126"/>
      <c r="K20" s="126"/>
      <c r="L20" s="126"/>
      <c r="M20" s="126"/>
      <c r="N20" s="126">
        <v>226</v>
      </c>
      <c r="O20" s="126"/>
      <c r="P20" s="126"/>
      <c r="Q20" s="126"/>
      <c r="R20" s="351"/>
    </row>
    <row r="21" spans="1:18" ht="12.75" customHeight="1">
      <c r="A21" s="350"/>
      <c r="B21" s="207"/>
      <c r="C21" s="208"/>
      <c r="D21" s="367" t="s">
        <v>182</v>
      </c>
      <c r="E21" s="128"/>
      <c r="F21" s="128">
        <f t="shared" si="0"/>
        <v>31192</v>
      </c>
      <c r="G21" s="126">
        <v>23480</v>
      </c>
      <c r="H21" s="126">
        <v>6346</v>
      </c>
      <c r="I21" s="126">
        <v>1140</v>
      </c>
      <c r="J21" s="126"/>
      <c r="K21" s="126"/>
      <c r="L21" s="126"/>
      <c r="M21" s="126"/>
      <c r="N21" s="126">
        <v>226</v>
      </c>
      <c r="O21" s="126"/>
      <c r="P21" s="126"/>
      <c r="Q21" s="126"/>
      <c r="R21" s="351"/>
    </row>
    <row r="22" spans="1:18" ht="12.75" customHeight="1">
      <c r="A22" s="350" t="s">
        <v>710</v>
      </c>
      <c r="B22" s="207" t="s">
        <v>460</v>
      </c>
      <c r="C22" s="208" t="s">
        <v>521</v>
      </c>
      <c r="D22" s="209" t="s">
        <v>274</v>
      </c>
      <c r="E22" s="128">
        <v>990</v>
      </c>
      <c r="F22" s="128">
        <f t="shared" si="0"/>
        <v>1000</v>
      </c>
      <c r="G22" s="125"/>
      <c r="H22" s="125"/>
      <c r="I22" s="125"/>
      <c r="J22" s="125"/>
      <c r="K22" s="125"/>
      <c r="L22" s="125"/>
      <c r="M22" s="125"/>
      <c r="N22" s="125"/>
      <c r="O22" s="125">
        <v>1000</v>
      </c>
      <c r="P22" s="125"/>
      <c r="Q22" s="125"/>
      <c r="R22" s="351"/>
    </row>
    <row r="23" spans="1:18" ht="12.75" customHeight="1">
      <c r="A23" s="350"/>
      <c r="B23" s="207"/>
      <c r="C23" s="208"/>
      <c r="D23" s="367" t="s">
        <v>182</v>
      </c>
      <c r="E23" s="128">
        <v>990</v>
      </c>
      <c r="F23" s="128">
        <f t="shared" si="0"/>
        <v>1000</v>
      </c>
      <c r="G23" s="125"/>
      <c r="H23" s="125"/>
      <c r="I23" s="125"/>
      <c r="J23" s="125"/>
      <c r="K23" s="125"/>
      <c r="L23" s="125"/>
      <c r="M23" s="125"/>
      <c r="N23" s="125"/>
      <c r="O23" s="125">
        <v>1000</v>
      </c>
      <c r="P23" s="125"/>
      <c r="Q23" s="125"/>
      <c r="R23" s="351"/>
    </row>
    <row r="24" spans="1:18" ht="12.75" customHeight="1">
      <c r="A24" s="350" t="s">
        <v>702</v>
      </c>
      <c r="B24" s="207" t="s">
        <v>425</v>
      </c>
      <c r="C24" s="208" t="s">
        <v>520</v>
      </c>
      <c r="D24" s="209" t="s">
        <v>274</v>
      </c>
      <c r="E24" s="128"/>
      <c r="F24" s="128">
        <f t="shared" si="0"/>
        <v>63124</v>
      </c>
      <c r="G24" s="125">
        <v>49877</v>
      </c>
      <c r="H24" s="125">
        <v>13247</v>
      </c>
      <c r="I24" s="125"/>
      <c r="J24" s="125"/>
      <c r="K24" s="125"/>
      <c r="L24" s="125"/>
      <c r="M24" s="125"/>
      <c r="N24" s="125"/>
      <c r="O24" s="125"/>
      <c r="P24" s="125"/>
      <c r="Q24" s="125"/>
      <c r="R24" s="351"/>
    </row>
    <row r="25" spans="1:18" ht="12.75" customHeight="1">
      <c r="A25" s="350"/>
      <c r="B25" s="207"/>
      <c r="C25" s="208"/>
      <c r="D25" s="367" t="s">
        <v>182</v>
      </c>
      <c r="E25" s="128"/>
      <c r="F25" s="128">
        <f t="shared" si="0"/>
        <v>63124</v>
      </c>
      <c r="G25" s="125">
        <v>49877</v>
      </c>
      <c r="H25" s="125">
        <v>13247</v>
      </c>
      <c r="I25" s="125"/>
      <c r="J25" s="125"/>
      <c r="K25" s="125"/>
      <c r="L25" s="125"/>
      <c r="M25" s="125"/>
      <c r="N25" s="125"/>
      <c r="O25" s="125"/>
      <c r="P25" s="125"/>
      <c r="Q25" s="125"/>
      <c r="R25" s="351"/>
    </row>
    <row r="26" spans="1:18" ht="12.75" customHeight="1">
      <c r="A26" s="350" t="s">
        <v>710</v>
      </c>
      <c r="B26" s="207" t="s">
        <v>426</v>
      </c>
      <c r="C26" s="208" t="s">
        <v>515</v>
      </c>
      <c r="D26" s="209" t="s">
        <v>274</v>
      </c>
      <c r="E26" s="128">
        <v>2025</v>
      </c>
      <c r="F26" s="128">
        <f t="shared" si="0"/>
        <v>5480</v>
      </c>
      <c r="G26" s="125">
        <v>1200</v>
      </c>
      <c r="H26" s="125">
        <v>325</v>
      </c>
      <c r="I26" s="125">
        <v>3005</v>
      </c>
      <c r="J26" s="125"/>
      <c r="K26" s="125"/>
      <c r="L26" s="125"/>
      <c r="M26" s="125"/>
      <c r="N26" s="125">
        <v>950</v>
      </c>
      <c r="O26" s="125"/>
      <c r="P26" s="125"/>
      <c r="Q26" s="125"/>
      <c r="R26" s="351"/>
    </row>
    <row r="27" spans="1:18" ht="12.75" customHeight="1">
      <c r="A27" s="350"/>
      <c r="B27" s="207"/>
      <c r="C27" s="208"/>
      <c r="D27" s="367" t="s">
        <v>182</v>
      </c>
      <c r="E27" s="128">
        <v>2025</v>
      </c>
      <c r="F27" s="128">
        <f t="shared" si="0"/>
        <v>5480</v>
      </c>
      <c r="G27" s="125">
        <v>1200</v>
      </c>
      <c r="H27" s="125">
        <v>325</v>
      </c>
      <c r="I27" s="125">
        <v>3005</v>
      </c>
      <c r="J27" s="125"/>
      <c r="K27" s="125"/>
      <c r="L27" s="125"/>
      <c r="M27" s="125"/>
      <c r="N27" s="125">
        <v>950</v>
      </c>
      <c r="O27" s="125"/>
      <c r="P27" s="125"/>
      <c r="Q27" s="125"/>
      <c r="R27" s="351"/>
    </row>
    <row r="28" spans="1:18" ht="12.75" customHeight="1">
      <c r="A28" s="350" t="s">
        <v>707</v>
      </c>
      <c r="B28" s="207" t="s">
        <v>522</v>
      </c>
      <c r="C28" s="208" t="s">
        <v>805</v>
      </c>
      <c r="D28" s="209" t="s">
        <v>274</v>
      </c>
      <c r="E28" s="128"/>
      <c r="F28" s="128">
        <f t="shared" si="0"/>
        <v>10500</v>
      </c>
      <c r="G28" s="126"/>
      <c r="H28" s="126"/>
      <c r="I28" s="126"/>
      <c r="J28" s="126"/>
      <c r="K28" s="126">
        <v>10500</v>
      </c>
      <c r="L28" s="126"/>
      <c r="M28" s="126"/>
      <c r="N28" s="126"/>
      <c r="O28" s="126"/>
      <c r="P28" s="126"/>
      <c r="Q28" s="126"/>
      <c r="R28" s="351"/>
    </row>
    <row r="29" spans="1:18" ht="12.75" customHeight="1">
      <c r="A29" s="350"/>
      <c r="B29" s="207"/>
      <c r="C29" s="208"/>
      <c r="D29" s="367" t="s">
        <v>182</v>
      </c>
      <c r="E29" s="128"/>
      <c r="F29" s="128">
        <f t="shared" si="0"/>
        <v>10500</v>
      </c>
      <c r="G29" s="126"/>
      <c r="H29" s="126"/>
      <c r="I29" s="126"/>
      <c r="J29" s="126"/>
      <c r="K29" s="126">
        <v>10500</v>
      </c>
      <c r="L29" s="126"/>
      <c r="M29" s="126"/>
      <c r="N29" s="126"/>
      <c r="O29" s="126"/>
      <c r="P29" s="126"/>
      <c r="Q29" s="126"/>
      <c r="R29" s="351"/>
    </row>
    <row r="30" spans="1:18" ht="12.75" customHeight="1">
      <c r="A30" s="350" t="s">
        <v>707</v>
      </c>
      <c r="B30" s="207" t="s">
        <v>523</v>
      </c>
      <c r="C30" s="208" t="s">
        <v>809</v>
      </c>
      <c r="D30" s="209" t="s">
        <v>274</v>
      </c>
      <c r="E30" s="128"/>
      <c r="F30" s="128">
        <f t="shared" si="0"/>
        <v>3612</v>
      </c>
      <c r="G30" s="126"/>
      <c r="H30" s="126"/>
      <c r="I30" s="126"/>
      <c r="J30" s="126"/>
      <c r="K30" s="126">
        <v>3612</v>
      </c>
      <c r="L30" s="126"/>
      <c r="M30" s="126"/>
      <c r="N30" s="126"/>
      <c r="O30" s="126"/>
      <c r="P30" s="126"/>
      <c r="Q30" s="126"/>
      <c r="R30" s="351"/>
    </row>
    <row r="31" spans="1:18" ht="12.75" customHeight="1">
      <c r="A31" s="350"/>
      <c r="B31" s="207"/>
      <c r="C31" s="208"/>
      <c r="D31" s="367" t="s">
        <v>182</v>
      </c>
      <c r="E31" s="128"/>
      <c r="F31" s="128">
        <f t="shared" si="0"/>
        <v>10807</v>
      </c>
      <c r="G31" s="126"/>
      <c r="H31" s="126"/>
      <c r="I31" s="126"/>
      <c r="J31" s="126"/>
      <c r="K31" s="126">
        <v>10807</v>
      </c>
      <c r="L31" s="126"/>
      <c r="M31" s="126"/>
      <c r="N31" s="126"/>
      <c r="O31" s="126"/>
      <c r="P31" s="126"/>
      <c r="Q31" s="126"/>
      <c r="R31" s="351"/>
    </row>
    <row r="32" spans="1:18" ht="12.75" customHeight="1">
      <c r="A32" s="350" t="s">
        <v>710</v>
      </c>
      <c r="B32" s="207" t="s">
        <v>524</v>
      </c>
      <c r="C32" s="208" t="s">
        <v>811</v>
      </c>
      <c r="D32" s="209" t="s">
        <v>274</v>
      </c>
      <c r="E32" s="128"/>
      <c r="F32" s="128">
        <f t="shared" si="0"/>
        <v>907</v>
      </c>
      <c r="G32" s="126">
        <v>600</v>
      </c>
      <c r="H32" s="126">
        <v>307</v>
      </c>
      <c r="I32" s="126"/>
      <c r="J32" s="126"/>
      <c r="K32" s="126"/>
      <c r="L32" s="126"/>
      <c r="M32" s="126"/>
      <c r="N32" s="126"/>
      <c r="O32" s="126"/>
      <c r="P32" s="126"/>
      <c r="Q32" s="126"/>
      <c r="R32" s="351"/>
    </row>
    <row r="33" spans="1:18" ht="12.75" customHeight="1">
      <c r="A33" s="350"/>
      <c r="B33" s="207"/>
      <c r="C33" s="208"/>
      <c r="D33" s="367" t="s">
        <v>182</v>
      </c>
      <c r="E33" s="128"/>
      <c r="F33" s="128">
        <f t="shared" si="0"/>
        <v>907</v>
      </c>
      <c r="G33" s="126">
        <v>600</v>
      </c>
      <c r="H33" s="126">
        <v>307</v>
      </c>
      <c r="I33" s="126"/>
      <c r="J33" s="126"/>
      <c r="K33" s="126"/>
      <c r="L33" s="126"/>
      <c r="M33" s="126"/>
      <c r="N33" s="126"/>
      <c r="O33" s="126"/>
      <c r="P33" s="126"/>
      <c r="Q33" s="126"/>
      <c r="R33" s="351"/>
    </row>
    <row r="34" spans="1:18" ht="12.75" customHeight="1">
      <c r="A34" s="350" t="s">
        <v>707</v>
      </c>
      <c r="B34" s="207" t="s">
        <v>918</v>
      </c>
      <c r="C34" s="208" t="s">
        <v>919</v>
      </c>
      <c r="D34" s="209" t="s">
        <v>274</v>
      </c>
      <c r="E34" s="128"/>
      <c r="F34" s="128">
        <f t="shared" si="0"/>
        <v>11936</v>
      </c>
      <c r="G34" s="126">
        <v>9400</v>
      </c>
      <c r="H34" s="126">
        <v>2536</v>
      </c>
      <c r="I34" s="126"/>
      <c r="J34" s="126"/>
      <c r="K34" s="126"/>
      <c r="L34" s="126"/>
      <c r="M34" s="126"/>
      <c r="N34" s="126"/>
      <c r="O34" s="126"/>
      <c r="P34" s="126"/>
      <c r="Q34" s="126"/>
      <c r="R34" s="351"/>
    </row>
    <row r="35" spans="1:18" ht="12.75" customHeight="1">
      <c r="A35" s="350"/>
      <c r="B35" s="207"/>
      <c r="C35" s="208"/>
      <c r="D35" s="367" t="s">
        <v>182</v>
      </c>
      <c r="E35" s="128"/>
      <c r="F35" s="128">
        <f t="shared" si="0"/>
        <v>11936</v>
      </c>
      <c r="G35" s="126">
        <v>9400</v>
      </c>
      <c r="H35" s="126">
        <v>2536</v>
      </c>
      <c r="I35" s="126"/>
      <c r="J35" s="126"/>
      <c r="K35" s="126"/>
      <c r="L35" s="126"/>
      <c r="M35" s="126"/>
      <c r="N35" s="126"/>
      <c r="O35" s="126"/>
      <c r="P35" s="126"/>
      <c r="Q35" s="126"/>
      <c r="R35" s="351"/>
    </row>
    <row r="36" spans="1:18" ht="12.75" customHeight="1">
      <c r="A36" s="350" t="s">
        <v>707</v>
      </c>
      <c r="B36" s="207" t="s">
        <v>260</v>
      </c>
      <c r="C36" s="828" t="s">
        <v>261</v>
      </c>
      <c r="D36" s="367" t="s">
        <v>274</v>
      </c>
      <c r="E36" s="829"/>
      <c r="F36" s="128">
        <v>0</v>
      </c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351"/>
    </row>
    <row r="37" spans="1:18" ht="12.75" customHeight="1">
      <c r="A37" s="350"/>
      <c r="B37" s="207"/>
      <c r="C37" s="828"/>
      <c r="D37" s="367" t="s">
        <v>182</v>
      </c>
      <c r="E37" s="829"/>
      <c r="F37" s="128">
        <v>12</v>
      </c>
      <c r="G37" s="126"/>
      <c r="H37" s="126"/>
      <c r="I37" s="126"/>
      <c r="J37" s="126"/>
      <c r="K37" s="126">
        <v>12</v>
      </c>
      <c r="L37" s="126"/>
      <c r="M37" s="126"/>
      <c r="N37" s="126"/>
      <c r="O37" s="126"/>
      <c r="P37" s="126"/>
      <c r="Q37" s="126"/>
      <c r="R37" s="351"/>
    </row>
    <row r="38" spans="1:18" ht="12" customHeight="1">
      <c r="A38" s="979" t="s">
        <v>158</v>
      </c>
      <c r="B38" s="980"/>
      <c r="C38" s="980"/>
      <c r="D38" s="211" t="s">
        <v>274</v>
      </c>
      <c r="E38" s="128">
        <f aca="true" t="shared" si="1" ref="E38:R38">(E10+E12+E14+E16+E18+E20+E22+E24+E26+E28+E30+E32+E34)</f>
        <v>629720</v>
      </c>
      <c r="F38" s="128">
        <f t="shared" si="1"/>
        <v>629720</v>
      </c>
      <c r="G38" s="128">
        <f t="shared" si="1"/>
        <v>345270</v>
      </c>
      <c r="H38" s="128">
        <f t="shared" si="1"/>
        <v>98404</v>
      </c>
      <c r="I38" s="128">
        <f t="shared" si="1"/>
        <v>137291</v>
      </c>
      <c r="J38" s="128">
        <f t="shared" si="1"/>
        <v>2000</v>
      </c>
      <c r="K38" s="128">
        <f t="shared" si="1"/>
        <v>14112</v>
      </c>
      <c r="L38" s="128">
        <f t="shared" si="1"/>
        <v>0</v>
      </c>
      <c r="M38" s="128">
        <f t="shared" si="1"/>
        <v>0</v>
      </c>
      <c r="N38" s="128">
        <f t="shared" si="1"/>
        <v>31643</v>
      </c>
      <c r="O38" s="128">
        <f t="shared" si="1"/>
        <v>1000</v>
      </c>
      <c r="P38" s="128">
        <f t="shared" si="1"/>
        <v>0</v>
      </c>
      <c r="Q38" s="128">
        <f t="shared" si="1"/>
        <v>0</v>
      </c>
      <c r="R38" s="370">
        <f t="shared" si="1"/>
        <v>0</v>
      </c>
    </row>
    <row r="39" spans="1:18" ht="12.75" customHeight="1">
      <c r="A39" s="369"/>
      <c r="B39" s="307"/>
      <c r="C39" s="307"/>
      <c r="D39" s="367" t="s">
        <v>182</v>
      </c>
      <c r="E39" s="128">
        <f>(E11+E13+E15+E17+E19+E21+E23+E25+E27+E29+E31+E33+E35)</f>
        <v>646546</v>
      </c>
      <c r="F39" s="128">
        <f>(F11+F13+F15+F17+F19+F21+F23+F25+F27+F29+F31+F33+F35+F37)</f>
        <v>646546</v>
      </c>
      <c r="G39" s="128">
        <f>(G11+G13+G15+G17+G19+G21+G23+G25+G27+G29+G31+G33+G35)</f>
        <v>352071</v>
      </c>
      <c r="H39" s="128">
        <f>(H11+H13+H15+H17+H19+H21+H23+H25+H27+H29+H31+H33+H35)</f>
        <v>100215</v>
      </c>
      <c r="I39" s="128">
        <f>(I11+I13+I15+I17+I19+I21+I23+I25+I27+I29+I31+I33+I35)</f>
        <v>138698</v>
      </c>
      <c r="J39" s="128">
        <f>(J11+J13+J15+J17+J19+J21+J23+J25+J27+J29+J31+J33+J35)</f>
        <v>953</v>
      </c>
      <c r="K39" s="128">
        <f>(K11+K13+K15+K17+K19+K21+K23+K25+K27+K29+K31+K33+K35+K37)</f>
        <v>21319</v>
      </c>
      <c r="L39" s="128">
        <f aca="true" t="shared" si="2" ref="L39:R39">(L11+L13+L15+L17+L19+L21+L23+L25+L27+L29+L31+L33+L35)</f>
        <v>0</v>
      </c>
      <c r="M39" s="128">
        <f t="shared" si="2"/>
        <v>0</v>
      </c>
      <c r="N39" s="128">
        <f t="shared" si="2"/>
        <v>32290</v>
      </c>
      <c r="O39" s="128">
        <f t="shared" si="2"/>
        <v>1000</v>
      </c>
      <c r="P39" s="128">
        <f t="shared" si="2"/>
        <v>0</v>
      </c>
      <c r="Q39" s="128">
        <f t="shared" si="2"/>
        <v>0</v>
      </c>
      <c r="R39" s="370">
        <f t="shared" si="2"/>
        <v>0</v>
      </c>
    </row>
    <row r="40" spans="1:18" ht="12.75" customHeight="1">
      <c r="A40" s="350"/>
      <c r="B40" s="207"/>
      <c r="C40" s="208"/>
      <c r="D40" s="209"/>
      <c r="E40" s="128"/>
      <c r="F40" s="128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351"/>
    </row>
    <row r="41" spans="1:18" ht="12.75" customHeight="1">
      <c r="A41" s="979" t="s">
        <v>527</v>
      </c>
      <c r="B41" s="980"/>
      <c r="C41" s="980"/>
      <c r="D41" s="209"/>
      <c r="E41" s="128"/>
      <c r="F41" s="128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351"/>
    </row>
    <row r="42" spans="1:18" ht="12.75" customHeight="1">
      <c r="A42" s="350" t="s">
        <v>702</v>
      </c>
      <c r="B42" s="207" t="s">
        <v>287</v>
      </c>
      <c r="C42" s="208" t="s">
        <v>516</v>
      </c>
      <c r="D42" s="209" t="s">
        <v>274</v>
      </c>
      <c r="E42" s="128">
        <v>9289</v>
      </c>
      <c r="F42" s="128">
        <f>G42+H42+I42+J42+K42+L42+M42+N42+O42+P42+Q42+R42</f>
        <v>29265</v>
      </c>
      <c r="G42" s="125">
        <v>21629</v>
      </c>
      <c r="H42" s="125">
        <v>5555</v>
      </c>
      <c r="I42" s="125">
        <v>2081</v>
      </c>
      <c r="J42" s="125"/>
      <c r="K42" s="125"/>
      <c r="L42" s="125"/>
      <c r="M42" s="125"/>
      <c r="N42" s="125"/>
      <c r="O42" s="125"/>
      <c r="P42" s="125"/>
      <c r="Q42" s="125"/>
      <c r="R42" s="354"/>
    </row>
    <row r="43" spans="1:18" ht="12.75" customHeight="1">
      <c r="A43" s="350"/>
      <c r="B43" s="207"/>
      <c r="C43" s="208"/>
      <c r="D43" s="367" t="s">
        <v>182</v>
      </c>
      <c r="E43" s="128">
        <v>9391</v>
      </c>
      <c r="F43" s="128">
        <f aca="true" t="shared" si="3" ref="F43:F49">G43+H43+I43+J43+K43+L43+M43+N43+O43+P43+Q43+R43</f>
        <v>29121</v>
      </c>
      <c r="G43" s="125">
        <v>21717</v>
      </c>
      <c r="H43" s="125">
        <v>5577</v>
      </c>
      <c r="I43" s="125">
        <v>1827</v>
      </c>
      <c r="J43" s="125"/>
      <c r="K43" s="125"/>
      <c r="L43" s="125"/>
      <c r="M43" s="125"/>
      <c r="N43" s="125"/>
      <c r="O43" s="125"/>
      <c r="P43" s="125"/>
      <c r="Q43" s="125"/>
      <c r="R43" s="354"/>
    </row>
    <row r="44" spans="1:18" ht="12.75" customHeight="1">
      <c r="A44" s="350" t="s">
        <v>707</v>
      </c>
      <c r="B44" s="207" t="s">
        <v>526</v>
      </c>
      <c r="C44" s="208" t="s">
        <v>727</v>
      </c>
      <c r="D44" s="209" t="s">
        <v>274</v>
      </c>
      <c r="E44" s="128">
        <v>20676</v>
      </c>
      <c r="F44" s="128">
        <f t="shared" si="3"/>
        <v>0</v>
      </c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351"/>
    </row>
    <row r="45" spans="1:18" ht="12.75" customHeight="1">
      <c r="A45" s="350"/>
      <c r="B45" s="207"/>
      <c r="C45" s="208"/>
      <c r="D45" s="367" t="s">
        <v>182</v>
      </c>
      <c r="E45" s="128">
        <v>20735</v>
      </c>
      <c r="F45" s="128">
        <f t="shared" si="3"/>
        <v>0</v>
      </c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351"/>
    </row>
    <row r="46" spans="1:18" ht="12.75" customHeight="1">
      <c r="A46" s="350" t="s">
        <v>707</v>
      </c>
      <c r="B46" s="207" t="s">
        <v>522</v>
      </c>
      <c r="C46" s="208" t="s">
        <v>805</v>
      </c>
      <c r="D46" s="209" t="s">
        <v>274</v>
      </c>
      <c r="E46" s="128"/>
      <c r="F46" s="128">
        <f t="shared" si="3"/>
        <v>576</v>
      </c>
      <c r="G46" s="125"/>
      <c r="H46" s="125"/>
      <c r="I46" s="125"/>
      <c r="J46" s="125"/>
      <c r="K46" s="125">
        <v>576</v>
      </c>
      <c r="L46" s="125"/>
      <c r="M46" s="125"/>
      <c r="N46" s="125"/>
      <c r="O46" s="125"/>
      <c r="P46" s="125"/>
      <c r="Q46" s="125"/>
      <c r="R46" s="354"/>
    </row>
    <row r="47" spans="1:18" ht="12.75" customHeight="1">
      <c r="A47" s="350"/>
      <c r="B47" s="207"/>
      <c r="C47" s="208"/>
      <c r="D47" s="367" t="s">
        <v>182</v>
      </c>
      <c r="E47" s="128"/>
      <c r="F47" s="128">
        <f t="shared" si="3"/>
        <v>723</v>
      </c>
      <c r="G47" s="125"/>
      <c r="H47" s="125"/>
      <c r="I47" s="125"/>
      <c r="J47" s="125"/>
      <c r="K47" s="125">
        <v>723</v>
      </c>
      <c r="L47" s="125"/>
      <c r="M47" s="125"/>
      <c r="N47" s="125"/>
      <c r="O47" s="125"/>
      <c r="P47" s="125"/>
      <c r="Q47" s="125"/>
      <c r="R47" s="354"/>
    </row>
    <row r="48" spans="1:18" ht="12.75" customHeight="1">
      <c r="A48" s="350" t="s">
        <v>707</v>
      </c>
      <c r="B48" s="207" t="s">
        <v>523</v>
      </c>
      <c r="C48" s="208" t="s">
        <v>809</v>
      </c>
      <c r="D48" s="209" t="s">
        <v>274</v>
      </c>
      <c r="E48" s="128"/>
      <c r="F48" s="128">
        <f t="shared" si="3"/>
        <v>124</v>
      </c>
      <c r="G48" s="125"/>
      <c r="H48" s="125"/>
      <c r="I48" s="125"/>
      <c r="J48" s="125"/>
      <c r="K48" s="125">
        <v>124</v>
      </c>
      <c r="L48" s="125"/>
      <c r="M48" s="125"/>
      <c r="N48" s="125"/>
      <c r="O48" s="125"/>
      <c r="P48" s="125"/>
      <c r="Q48" s="125"/>
      <c r="R48" s="351"/>
    </row>
    <row r="49" spans="1:18" ht="12.75" customHeight="1">
      <c r="A49" s="350"/>
      <c r="B49" s="207"/>
      <c r="C49" s="208"/>
      <c r="D49" s="367" t="s">
        <v>182</v>
      </c>
      <c r="E49" s="128"/>
      <c r="F49" s="128">
        <f t="shared" si="3"/>
        <v>282</v>
      </c>
      <c r="G49" s="125"/>
      <c r="H49" s="125"/>
      <c r="I49" s="125"/>
      <c r="J49" s="125"/>
      <c r="K49" s="125">
        <v>282</v>
      </c>
      <c r="L49" s="125"/>
      <c r="M49" s="125"/>
      <c r="N49" s="125"/>
      <c r="O49" s="125"/>
      <c r="P49" s="125"/>
      <c r="Q49" s="125"/>
      <c r="R49" s="351"/>
    </row>
    <row r="50" spans="1:18" ht="12.75" customHeight="1">
      <c r="A50" s="979" t="s">
        <v>528</v>
      </c>
      <c r="B50" s="980"/>
      <c r="C50" s="980"/>
      <c r="D50" s="209" t="s">
        <v>274</v>
      </c>
      <c r="E50" s="128">
        <f>(E42+E44+E46+E48)</f>
        <v>29965</v>
      </c>
      <c r="F50" s="128">
        <f aca="true" t="shared" si="4" ref="F50:R50">(F42+F44+F46+F48)</f>
        <v>29965</v>
      </c>
      <c r="G50" s="128">
        <f t="shared" si="4"/>
        <v>21629</v>
      </c>
      <c r="H50" s="128">
        <f t="shared" si="4"/>
        <v>5555</v>
      </c>
      <c r="I50" s="128">
        <f t="shared" si="4"/>
        <v>2081</v>
      </c>
      <c r="J50" s="128">
        <f t="shared" si="4"/>
        <v>0</v>
      </c>
      <c r="K50" s="128">
        <f t="shared" si="4"/>
        <v>700</v>
      </c>
      <c r="L50" s="128">
        <f t="shared" si="4"/>
        <v>0</v>
      </c>
      <c r="M50" s="128">
        <f t="shared" si="4"/>
        <v>0</v>
      </c>
      <c r="N50" s="128">
        <f t="shared" si="4"/>
        <v>0</v>
      </c>
      <c r="O50" s="128">
        <f t="shared" si="4"/>
        <v>0</v>
      </c>
      <c r="P50" s="128">
        <f t="shared" si="4"/>
        <v>0</v>
      </c>
      <c r="Q50" s="128">
        <f t="shared" si="4"/>
        <v>0</v>
      </c>
      <c r="R50" s="370">
        <f t="shared" si="4"/>
        <v>0</v>
      </c>
    </row>
    <row r="51" spans="1:18" ht="12.75" customHeight="1">
      <c r="A51" s="350"/>
      <c r="B51" s="207"/>
      <c r="C51" s="208"/>
      <c r="D51" s="367" t="s">
        <v>182</v>
      </c>
      <c r="E51" s="128">
        <f>(E43+E45+E47+E49)</f>
        <v>30126</v>
      </c>
      <c r="F51" s="128">
        <f aca="true" t="shared" si="5" ref="F51:R51">(F43+F45+F47+F49)</f>
        <v>30126</v>
      </c>
      <c r="G51" s="128">
        <f t="shared" si="5"/>
        <v>21717</v>
      </c>
      <c r="H51" s="128">
        <f t="shared" si="5"/>
        <v>5577</v>
      </c>
      <c r="I51" s="128">
        <f t="shared" si="5"/>
        <v>1827</v>
      </c>
      <c r="J51" s="128">
        <f t="shared" si="5"/>
        <v>0</v>
      </c>
      <c r="K51" s="128">
        <f t="shared" si="5"/>
        <v>1005</v>
      </c>
      <c r="L51" s="128">
        <f t="shared" si="5"/>
        <v>0</v>
      </c>
      <c r="M51" s="128">
        <f t="shared" si="5"/>
        <v>0</v>
      </c>
      <c r="N51" s="128">
        <f t="shared" si="5"/>
        <v>0</v>
      </c>
      <c r="O51" s="128">
        <f t="shared" si="5"/>
        <v>0</v>
      </c>
      <c r="P51" s="128">
        <f t="shared" si="5"/>
        <v>0</v>
      </c>
      <c r="Q51" s="128">
        <f t="shared" si="5"/>
        <v>0</v>
      </c>
      <c r="R51" s="370">
        <f t="shared" si="5"/>
        <v>0</v>
      </c>
    </row>
    <row r="52" spans="1:18" ht="12.75" customHeight="1">
      <c r="A52" s="979" t="s">
        <v>32</v>
      </c>
      <c r="B52" s="980"/>
      <c r="C52" s="980"/>
      <c r="D52" s="209"/>
      <c r="E52" s="128"/>
      <c r="F52" s="128"/>
      <c r="G52" s="125"/>
      <c r="H52" s="125"/>
      <c r="I52" s="125"/>
      <c r="J52" s="125"/>
      <c r="K52" s="128"/>
      <c r="L52" s="128"/>
      <c r="M52" s="128"/>
      <c r="N52" s="125"/>
      <c r="O52" s="125"/>
      <c r="P52" s="125"/>
      <c r="Q52" s="125"/>
      <c r="R52" s="351"/>
    </row>
    <row r="53" spans="1:18" ht="12.75" customHeight="1">
      <c r="A53" s="350" t="s">
        <v>702</v>
      </c>
      <c r="B53" s="207" t="s">
        <v>287</v>
      </c>
      <c r="C53" s="208" t="s">
        <v>516</v>
      </c>
      <c r="D53" s="209" t="s">
        <v>274</v>
      </c>
      <c r="E53" s="128">
        <v>7545</v>
      </c>
      <c r="F53" s="128">
        <f>G53+H53+I53+J53+K53+L53+M53+N53+O53+P53+Q53+R53</f>
        <v>29062</v>
      </c>
      <c r="G53" s="125">
        <v>19597</v>
      </c>
      <c r="H53" s="125">
        <v>5265</v>
      </c>
      <c r="I53" s="125">
        <v>4200</v>
      </c>
      <c r="J53" s="125"/>
      <c r="K53" s="125"/>
      <c r="L53" s="125"/>
      <c r="M53" s="125"/>
      <c r="N53" s="125"/>
      <c r="O53" s="125"/>
      <c r="P53" s="125"/>
      <c r="Q53" s="125"/>
      <c r="R53" s="351"/>
    </row>
    <row r="54" spans="1:18" ht="12.75" customHeight="1">
      <c r="A54" s="350"/>
      <c r="B54" s="207"/>
      <c r="C54" s="208"/>
      <c r="D54" s="367" t="s">
        <v>182</v>
      </c>
      <c r="E54" s="128">
        <v>7618</v>
      </c>
      <c r="F54" s="128">
        <f aca="true" t="shared" si="6" ref="F54:F60">G54+H54+I54+J54+K54+L54+M54+N54+O54+P54+Q54+R54</f>
        <v>28895</v>
      </c>
      <c r="G54" s="125">
        <v>19711</v>
      </c>
      <c r="H54" s="125">
        <v>5293</v>
      </c>
      <c r="I54" s="125">
        <v>3891</v>
      </c>
      <c r="J54" s="125"/>
      <c r="K54" s="125"/>
      <c r="L54" s="125"/>
      <c r="M54" s="125"/>
      <c r="N54" s="125"/>
      <c r="O54" s="125"/>
      <c r="P54" s="125"/>
      <c r="Q54" s="125"/>
      <c r="R54" s="351"/>
    </row>
    <row r="55" spans="1:18" ht="12.75" customHeight="1">
      <c r="A55" s="350" t="s">
        <v>707</v>
      </c>
      <c r="B55" s="207" t="s">
        <v>526</v>
      </c>
      <c r="C55" s="208" t="s">
        <v>727</v>
      </c>
      <c r="D55" s="209" t="s">
        <v>274</v>
      </c>
      <c r="E55" s="128">
        <v>22980</v>
      </c>
      <c r="F55" s="128">
        <f t="shared" si="6"/>
        <v>0</v>
      </c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351"/>
    </row>
    <row r="56" spans="1:18" ht="12.75" customHeight="1">
      <c r="A56" s="350"/>
      <c r="B56" s="207"/>
      <c r="C56" s="208"/>
      <c r="D56" s="367" t="s">
        <v>182</v>
      </c>
      <c r="E56" s="128">
        <v>23071</v>
      </c>
      <c r="F56" s="128">
        <f t="shared" si="6"/>
        <v>0</v>
      </c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351"/>
    </row>
    <row r="57" spans="1:18" ht="12.75" customHeight="1">
      <c r="A57" s="350" t="s">
        <v>707</v>
      </c>
      <c r="B57" s="207" t="s">
        <v>522</v>
      </c>
      <c r="C57" s="208" t="s">
        <v>805</v>
      </c>
      <c r="D57" s="209" t="s">
        <v>274</v>
      </c>
      <c r="E57" s="128"/>
      <c r="F57" s="128">
        <f t="shared" si="6"/>
        <v>865</v>
      </c>
      <c r="G57" s="125"/>
      <c r="H57" s="125"/>
      <c r="I57" s="125"/>
      <c r="J57" s="125"/>
      <c r="K57" s="125">
        <v>865</v>
      </c>
      <c r="L57" s="125"/>
      <c r="M57" s="125"/>
      <c r="N57" s="125"/>
      <c r="O57" s="125"/>
      <c r="P57" s="125"/>
      <c r="Q57" s="125"/>
      <c r="R57" s="351"/>
    </row>
    <row r="58" spans="1:18" ht="12.75" customHeight="1">
      <c r="A58" s="350"/>
      <c r="B58" s="207"/>
      <c r="C58" s="208"/>
      <c r="D58" s="367" t="s">
        <v>182</v>
      </c>
      <c r="E58" s="128"/>
      <c r="F58" s="128">
        <f t="shared" si="6"/>
        <v>1174</v>
      </c>
      <c r="G58" s="125"/>
      <c r="H58" s="125"/>
      <c r="I58" s="125"/>
      <c r="J58" s="125"/>
      <c r="K58" s="125">
        <v>1174</v>
      </c>
      <c r="L58" s="125"/>
      <c r="M58" s="125"/>
      <c r="N58" s="125"/>
      <c r="O58" s="125"/>
      <c r="P58" s="125"/>
      <c r="Q58" s="125"/>
      <c r="R58" s="351"/>
    </row>
    <row r="59" spans="1:18" ht="12.75" customHeight="1">
      <c r="A59" s="350" t="s">
        <v>707</v>
      </c>
      <c r="B59" s="207" t="s">
        <v>523</v>
      </c>
      <c r="C59" s="208" t="s">
        <v>809</v>
      </c>
      <c r="D59" s="209" t="s">
        <v>274</v>
      </c>
      <c r="E59" s="128"/>
      <c r="F59" s="128">
        <f t="shared" si="6"/>
        <v>598</v>
      </c>
      <c r="G59" s="125"/>
      <c r="H59" s="125"/>
      <c r="I59" s="125"/>
      <c r="J59" s="125"/>
      <c r="K59" s="125">
        <v>598</v>
      </c>
      <c r="L59" s="125"/>
      <c r="M59" s="125"/>
      <c r="N59" s="125"/>
      <c r="O59" s="125"/>
      <c r="P59" s="125"/>
      <c r="Q59" s="125"/>
      <c r="R59" s="351"/>
    </row>
    <row r="60" spans="1:18" ht="12.75" customHeight="1">
      <c r="A60" s="350"/>
      <c r="B60" s="207"/>
      <c r="C60" s="208"/>
      <c r="D60" s="367" t="s">
        <v>182</v>
      </c>
      <c r="E60" s="128"/>
      <c r="F60" s="128">
        <f t="shared" si="6"/>
        <v>620</v>
      </c>
      <c r="G60" s="125"/>
      <c r="H60" s="125"/>
      <c r="I60" s="125"/>
      <c r="J60" s="125"/>
      <c r="K60" s="125">
        <v>620</v>
      </c>
      <c r="L60" s="125"/>
      <c r="M60" s="125"/>
      <c r="N60" s="125"/>
      <c r="O60" s="125"/>
      <c r="P60" s="125"/>
      <c r="Q60" s="125"/>
      <c r="R60" s="351"/>
    </row>
    <row r="61" spans="1:18" ht="12.75" customHeight="1">
      <c r="A61" s="979" t="s">
        <v>529</v>
      </c>
      <c r="B61" s="980"/>
      <c r="C61" s="980"/>
      <c r="D61" s="209" t="s">
        <v>274</v>
      </c>
      <c r="E61" s="128">
        <f>(E53+E55+E57+E59)</f>
        <v>30525</v>
      </c>
      <c r="F61" s="128">
        <f aca="true" t="shared" si="7" ref="F61:R61">(F53+F55+F57+F59)</f>
        <v>30525</v>
      </c>
      <c r="G61" s="128">
        <f t="shared" si="7"/>
        <v>19597</v>
      </c>
      <c r="H61" s="128">
        <f t="shared" si="7"/>
        <v>5265</v>
      </c>
      <c r="I61" s="128">
        <f t="shared" si="7"/>
        <v>4200</v>
      </c>
      <c r="J61" s="128">
        <f t="shared" si="7"/>
        <v>0</v>
      </c>
      <c r="K61" s="128">
        <f t="shared" si="7"/>
        <v>1463</v>
      </c>
      <c r="L61" s="128">
        <f t="shared" si="7"/>
        <v>0</v>
      </c>
      <c r="M61" s="128">
        <f t="shared" si="7"/>
        <v>0</v>
      </c>
      <c r="N61" s="128">
        <f t="shared" si="7"/>
        <v>0</v>
      </c>
      <c r="O61" s="128">
        <f t="shared" si="7"/>
        <v>0</v>
      </c>
      <c r="P61" s="128">
        <f t="shared" si="7"/>
        <v>0</v>
      </c>
      <c r="Q61" s="128">
        <f t="shared" si="7"/>
        <v>0</v>
      </c>
      <c r="R61" s="370">
        <f t="shared" si="7"/>
        <v>0</v>
      </c>
    </row>
    <row r="62" spans="1:18" ht="12.75" customHeight="1">
      <c r="A62" s="350"/>
      <c r="B62" s="207"/>
      <c r="C62" s="208"/>
      <c r="D62" s="367" t="s">
        <v>182</v>
      </c>
      <c r="E62" s="128">
        <f>(E54+E56+E58+E60)</f>
        <v>30689</v>
      </c>
      <c r="F62" s="128">
        <f aca="true" t="shared" si="8" ref="F62:R62">(F54+F56+F58+F60)</f>
        <v>30689</v>
      </c>
      <c r="G62" s="128">
        <f t="shared" si="8"/>
        <v>19711</v>
      </c>
      <c r="H62" s="128">
        <f t="shared" si="8"/>
        <v>5293</v>
      </c>
      <c r="I62" s="128">
        <f t="shared" si="8"/>
        <v>3891</v>
      </c>
      <c r="J62" s="128">
        <f t="shared" si="8"/>
        <v>0</v>
      </c>
      <c r="K62" s="128">
        <f t="shared" si="8"/>
        <v>1794</v>
      </c>
      <c r="L62" s="128">
        <f t="shared" si="8"/>
        <v>0</v>
      </c>
      <c r="M62" s="128">
        <f t="shared" si="8"/>
        <v>0</v>
      </c>
      <c r="N62" s="128">
        <f t="shared" si="8"/>
        <v>0</v>
      </c>
      <c r="O62" s="128">
        <f t="shared" si="8"/>
        <v>0</v>
      </c>
      <c r="P62" s="128">
        <f t="shared" si="8"/>
        <v>0</v>
      </c>
      <c r="Q62" s="128">
        <f t="shared" si="8"/>
        <v>0</v>
      </c>
      <c r="R62" s="370">
        <f t="shared" si="8"/>
        <v>0</v>
      </c>
    </row>
    <row r="63" spans="1:18" ht="12.75" customHeight="1">
      <c r="A63" s="979" t="s">
        <v>33</v>
      </c>
      <c r="B63" s="980"/>
      <c r="C63" s="980"/>
      <c r="D63" s="209"/>
      <c r="E63" s="128"/>
      <c r="F63" s="128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351"/>
    </row>
    <row r="64" spans="1:18" ht="12.75" customHeight="1">
      <c r="A64" s="350" t="s">
        <v>702</v>
      </c>
      <c r="B64" s="207" t="s">
        <v>287</v>
      </c>
      <c r="C64" s="208" t="s">
        <v>516</v>
      </c>
      <c r="D64" s="209" t="s">
        <v>274</v>
      </c>
      <c r="E64" s="128">
        <v>3329</v>
      </c>
      <c r="F64" s="128">
        <f>G64+H64+I64+J64+K64+L64+M64+N64+O64+P64+Q64+R64</f>
        <v>9821</v>
      </c>
      <c r="G64" s="126">
        <v>6228</v>
      </c>
      <c r="H64" s="126">
        <v>1663</v>
      </c>
      <c r="I64" s="126">
        <v>1739</v>
      </c>
      <c r="J64" s="126"/>
      <c r="K64" s="126"/>
      <c r="L64" s="126"/>
      <c r="M64" s="126"/>
      <c r="N64" s="126">
        <v>191</v>
      </c>
      <c r="O64" s="129"/>
      <c r="P64" s="126"/>
      <c r="Q64" s="126"/>
      <c r="R64" s="351"/>
    </row>
    <row r="65" spans="1:18" ht="12.75" customHeight="1">
      <c r="A65" s="350"/>
      <c r="B65" s="207"/>
      <c r="C65" s="208"/>
      <c r="D65" s="367" t="s">
        <v>182</v>
      </c>
      <c r="E65" s="128">
        <v>3329</v>
      </c>
      <c r="F65" s="128">
        <f aca="true" t="shared" si="9" ref="F65:F74">G65+H65+I65+J65+K65+L65+M65+N65+O65+P65+Q65+R65</f>
        <v>9979</v>
      </c>
      <c r="G65" s="126">
        <v>6358</v>
      </c>
      <c r="H65" s="126">
        <v>1691</v>
      </c>
      <c r="I65" s="126">
        <v>1739</v>
      </c>
      <c r="J65" s="126"/>
      <c r="K65" s="126"/>
      <c r="L65" s="126"/>
      <c r="M65" s="126"/>
      <c r="N65" s="126">
        <v>191</v>
      </c>
      <c r="O65" s="129"/>
      <c r="P65" s="126"/>
      <c r="Q65" s="126"/>
      <c r="R65" s="351"/>
    </row>
    <row r="66" spans="1:18" ht="12.75" customHeight="1">
      <c r="A66" s="350" t="s">
        <v>707</v>
      </c>
      <c r="B66" s="207" t="s">
        <v>526</v>
      </c>
      <c r="C66" s="208" t="s">
        <v>727</v>
      </c>
      <c r="D66" s="209" t="s">
        <v>274</v>
      </c>
      <c r="E66" s="128">
        <v>6994</v>
      </c>
      <c r="F66" s="128">
        <f t="shared" si="9"/>
        <v>0</v>
      </c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351"/>
    </row>
    <row r="67" spans="1:18" ht="12.75" customHeight="1">
      <c r="A67" s="350"/>
      <c r="B67" s="207"/>
      <c r="C67" s="208"/>
      <c r="D67" s="367" t="s">
        <v>182</v>
      </c>
      <c r="E67" s="128">
        <v>7152</v>
      </c>
      <c r="F67" s="128">
        <f t="shared" si="9"/>
        <v>0</v>
      </c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351"/>
    </row>
    <row r="68" spans="1:18" ht="12.75" customHeight="1">
      <c r="A68" s="350" t="s">
        <v>707</v>
      </c>
      <c r="B68" s="207" t="s">
        <v>522</v>
      </c>
      <c r="C68" s="208" t="s">
        <v>805</v>
      </c>
      <c r="D68" s="209" t="s">
        <v>274</v>
      </c>
      <c r="E68" s="128"/>
      <c r="F68" s="128">
        <f t="shared" si="9"/>
        <v>274</v>
      </c>
      <c r="G68" s="126"/>
      <c r="H68" s="126"/>
      <c r="I68" s="126"/>
      <c r="J68" s="126"/>
      <c r="K68" s="126">
        <v>274</v>
      </c>
      <c r="L68" s="126"/>
      <c r="M68" s="126"/>
      <c r="N68" s="126"/>
      <c r="O68" s="126"/>
      <c r="P68" s="126"/>
      <c r="Q68" s="126"/>
      <c r="R68" s="351"/>
    </row>
    <row r="69" spans="1:18" ht="12.75" customHeight="1">
      <c r="A69" s="350"/>
      <c r="B69" s="207"/>
      <c r="C69" s="208"/>
      <c r="D69" s="367" t="s">
        <v>182</v>
      </c>
      <c r="E69" s="128"/>
      <c r="F69" s="128">
        <f t="shared" si="9"/>
        <v>274</v>
      </c>
      <c r="G69" s="126"/>
      <c r="H69" s="126"/>
      <c r="I69" s="126"/>
      <c r="J69" s="126"/>
      <c r="K69" s="126">
        <v>274</v>
      </c>
      <c r="L69" s="126"/>
      <c r="M69" s="126"/>
      <c r="N69" s="126"/>
      <c r="O69" s="126"/>
      <c r="P69" s="126"/>
      <c r="Q69" s="126"/>
      <c r="R69" s="351"/>
    </row>
    <row r="70" spans="1:18" ht="12.75" customHeight="1">
      <c r="A70" s="350" t="s">
        <v>707</v>
      </c>
      <c r="B70" s="207" t="s">
        <v>523</v>
      </c>
      <c r="C70" s="208" t="s">
        <v>809</v>
      </c>
      <c r="D70" s="209" t="s">
        <v>274</v>
      </c>
      <c r="E70" s="128"/>
      <c r="F70" s="128">
        <f t="shared" si="9"/>
        <v>228</v>
      </c>
      <c r="G70" s="126"/>
      <c r="H70" s="126"/>
      <c r="I70" s="126"/>
      <c r="J70" s="126"/>
      <c r="K70" s="126">
        <v>228</v>
      </c>
      <c r="L70" s="126"/>
      <c r="M70" s="126"/>
      <c r="N70" s="126"/>
      <c r="O70" s="126"/>
      <c r="P70" s="126"/>
      <c r="Q70" s="126"/>
      <c r="R70" s="351"/>
    </row>
    <row r="71" spans="1:18" ht="12.75" customHeight="1">
      <c r="A71" s="350"/>
      <c r="B71" s="207"/>
      <c r="C71" s="208"/>
      <c r="D71" s="367" t="s">
        <v>182</v>
      </c>
      <c r="E71" s="128"/>
      <c r="F71" s="128">
        <f t="shared" si="9"/>
        <v>228</v>
      </c>
      <c r="G71" s="126"/>
      <c r="H71" s="126"/>
      <c r="I71" s="126"/>
      <c r="J71" s="126"/>
      <c r="K71" s="126">
        <v>228</v>
      </c>
      <c r="L71" s="126"/>
      <c r="M71" s="126"/>
      <c r="N71" s="126"/>
      <c r="O71" s="126"/>
      <c r="P71" s="126"/>
      <c r="Q71" s="126"/>
      <c r="R71" s="351"/>
    </row>
    <row r="72" spans="1:18" ht="12.75" customHeight="1">
      <c r="A72" s="979" t="s">
        <v>530</v>
      </c>
      <c r="B72" s="980"/>
      <c r="C72" s="980"/>
      <c r="D72" s="209" t="s">
        <v>274</v>
      </c>
      <c r="E72" s="128">
        <f>(E64+E66+E68+E70)</f>
        <v>10323</v>
      </c>
      <c r="F72" s="128">
        <f aca="true" t="shared" si="10" ref="F72:R72">(F64+F66+F68+F70)</f>
        <v>10323</v>
      </c>
      <c r="G72" s="128">
        <f t="shared" si="10"/>
        <v>6228</v>
      </c>
      <c r="H72" s="128">
        <f t="shared" si="10"/>
        <v>1663</v>
      </c>
      <c r="I72" s="128">
        <f t="shared" si="10"/>
        <v>1739</v>
      </c>
      <c r="J72" s="128">
        <f t="shared" si="10"/>
        <v>0</v>
      </c>
      <c r="K72" s="128">
        <f t="shared" si="10"/>
        <v>502</v>
      </c>
      <c r="L72" s="128">
        <f t="shared" si="10"/>
        <v>0</v>
      </c>
      <c r="M72" s="128">
        <f t="shared" si="10"/>
        <v>0</v>
      </c>
      <c r="N72" s="128">
        <f t="shared" si="10"/>
        <v>191</v>
      </c>
      <c r="O72" s="128">
        <f t="shared" si="10"/>
        <v>0</v>
      </c>
      <c r="P72" s="128">
        <f t="shared" si="10"/>
        <v>0</v>
      </c>
      <c r="Q72" s="128">
        <f t="shared" si="10"/>
        <v>0</v>
      </c>
      <c r="R72" s="370">
        <f t="shared" si="10"/>
        <v>0</v>
      </c>
    </row>
    <row r="73" spans="1:18" ht="12.75" customHeight="1">
      <c r="A73" s="350"/>
      <c r="B73" s="207"/>
      <c r="C73" s="208"/>
      <c r="D73" s="367" t="s">
        <v>182</v>
      </c>
      <c r="E73" s="128">
        <f>(E65+E67+E69+E71)</f>
        <v>10481</v>
      </c>
      <c r="F73" s="128">
        <f aca="true" t="shared" si="11" ref="F73:R73">(F65+F67+F69+F71)</f>
        <v>10481</v>
      </c>
      <c r="G73" s="128">
        <f t="shared" si="11"/>
        <v>6358</v>
      </c>
      <c r="H73" s="128">
        <f t="shared" si="11"/>
        <v>1691</v>
      </c>
      <c r="I73" s="128">
        <f t="shared" si="11"/>
        <v>1739</v>
      </c>
      <c r="J73" s="128">
        <f t="shared" si="11"/>
        <v>0</v>
      </c>
      <c r="K73" s="128">
        <f t="shared" si="11"/>
        <v>502</v>
      </c>
      <c r="L73" s="128">
        <f t="shared" si="11"/>
        <v>0</v>
      </c>
      <c r="M73" s="128">
        <f t="shared" si="11"/>
        <v>0</v>
      </c>
      <c r="N73" s="128">
        <f t="shared" si="11"/>
        <v>191</v>
      </c>
      <c r="O73" s="128">
        <f t="shared" si="11"/>
        <v>0</v>
      </c>
      <c r="P73" s="128">
        <f t="shared" si="11"/>
        <v>0</v>
      </c>
      <c r="Q73" s="128">
        <f t="shared" si="11"/>
        <v>0</v>
      </c>
      <c r="R73" s="370">
        <f t="shared" si="11"/>
        <v>0</v>
      </c>
    </row>
    <row r="74" spans="1:18" ht="12.75" customHeight="1">
      <c r="A74" s="979" t="s">
        <v>531</v>
      </c>
      <c r="B74" s="980"/>
      <c r="C74" s="980"/>
      <c r="D74" s="210" t="s">
        <v>274</v>
      </c>
      <c r="E74" s="128">
        <f>SUM(E50+E61+E72)</f>
        <v>70813</v>
      </c>
      <c r="F74" s="128">
        <f t="shared" si="9"/>
        <v>70813</v>
      </c>
      <c r="G74" s="128">
        <f aca="true" t="shared" si="12" ref="G74:R74">G50+G61+G72</f>
        <v>47454</v>
      </c>
      <c r="H74" s="128">
        <f t="shared" si="12"/>
        <v>12483</v>
      </c>
      <c r="I74" s="128">
        <f t="shared" si="12"/>
        <v>8020</v>
      </c>
      <c r="J74" s="128">
        <f t="shared" si="12"/>
        <v>0</v>
      </c>
      <c r="K74" s="128">
        <f t="shared" si="12"/>
        <v>2665</v>
      </c>
      <c r="L74" s="128">
        <f t="shared" si="12"/>
        <v>0</v>
      </c>
      <c r="M74" s="128">
        <f t="shared" si="12"/>
        <v>0</v>
      </c>
      <c r="N74" s="128">
        <f t="shared" si="12"/>
        <v>191</v>
      </c>
      <c r="O74" s="128">
        <f t="shared" si="12"/>
        <v>0</v>
      </c>
      <c r="P74" s="128">
        <f t="shared" si="12"/>
        <v>0</v>
      </c>
      <c r="Q74" s="128">
        <f t="shared" si="12"/>
        <v>0</v>
      </c>
      <c r="R74" s="370">
        <f t="shared" si="12"/>
        <v>0</v>
      </c>
    </row>
    <row r="75" spans="1:18" ht="12.75" customHeight="1">
      <c r="A75" s="369"/>
      <c r="B75" s="307"/>
      <c r="C75" s="307"/>
      <c r="D75" s="382" t="s">
        <v>182</v>
      </c>
      <c r="E75" s="128">
        <f>SUM(E51+E62+E73)</f>
        <v>71296</v>
      </c>
      <c r="F75" s="128">
        <f>SUM(F51+F62+F73)</f>
        <v>71296</v>
      </c>
      <c r="G75" s="128">
        <f aca="true" t="shared" si="13" ref="G75:R75">SUM(G51+G62+G73)</f>
        <v>47786</v>
      </c>
      <c r="H75" s="128">
        <f t="shared" si="13"/>
        <v>12561</v>
      </c>
      <c r="I75" s="128">
        <f t="shared" si="13"/>
        <v>7457</v>
      </c>
      <c r="J75" s="128">
        <f t="shared" si="13"/>
        <v>0</v>
      </c>
      <c r="K75" s="128">
        <f t="shared" si="13"/>
        <v>3301</v>
      </c>
      <c r="L75" s="128">
        <f t="shared" si="13"/>
        <v>0</v>
      </c>
      <c r="M75" s="128">
        <f t="shared" si="13"/>
        <v>0</v>
      </c>
      <c r="N75" s="128">
        <f t="shared" si="13"/>
        <v>191</v>
      </c>
      <c r="O75" s="128">
        <f t="shared" si="13"/>
        <v>0</v>
      </c>
      <c r="P75" s="128">
        <f t="shared" si="13"/>
        <v>0</v>
      </c>
      <c r="Q75" s="128">
        <f t="shared" si="13"/>
        <v>0</v>
      </c>
      <c r="R75" s="370">
        <f t="shared" si="13"/>
        <v>0</v>
      </c>
    </row>
    <row r="76" spans="1:18" ht="12.75" customHeight="1">
      <c r="A76" s="350"/>
      <c r="B76" s="207"/>
      <c r="C76" s="208"/>
      <c r="D76" s="210"/>
      <c r="E76" s="128"/>
      <c r="F76" s="128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351"/>
    </row>
    <row r="77" spans="1:18" ht="12.75" customHeight="1">
      <c r="A77" s="979" t="s">
        <v>532</v>
      </c>
      <c r="B77" s="980"/>
      <c r="C77" s="980"/>
      <c r="D77" s="210" t="s">
        <v>274</v>
      </c>
      <c r="E77" s="128">
        <f aca="true" t="shared" si="14" ref="E77:R78">SUM(E38+E74)</f>
        <v>700533</v>
      </c>
      <c r="F77" s="128">
        <f t="shared" si="14"/>
        <v>700533</v>
      </c>
      <c r="G77" s="128">
        <f t="shared" si="14"/>
        <v>392724</v>
      </c>
      <c r="H77" s="128">
        <f t="shared" si="14"/>
        <v>110887</v>
      </c>
      <c r="I77" s="128">
        <f t="shared" si="14"/>
        <v>145311</v>
      </c>
      <c r="J77" s="128">
        <f t="shared" si="14"/>
        <v>2000</v>
      </c>
      <c r="K77" s="128">
        <f t="shared" si="14"/>
        <v>16777</v>
      </c>
      <c r="L77" s="128">
        <f t="shared" si="14"/>
        <v>0</v>
      </c>
      <c r="M77" s="128">
        <f t="shared" si="14"/>
        <v>0</v>
      </c>
      <c r="N77" s="128">
        <f t="shared" si="14"/>
        <v>31834</v>
      </c>
      <c r="O77" s="128">
        <f t="shared" si="14"/>
        <v>1000</v>
      </c>
      <c r="P77" s="128">
        <f t="shared" si="14"/>
        <v>0</v>
      </c>
      <c r="Q77" s="128">
        <f t="shared" si="14"/>
        <v>0</v>
      </c>
      <c r="R77" s="370">
        <f t="shared" si="14"/>
        <v>0</v>
      </c>
    </row>
    <row r="78" spans="1:18" ht="12.75" customHeight="1">
      <c r="A78" s="369"/>
      <c r="B78" s="307"/>
      <c r="C78" s="307"/>
      <c r="D78" s="382" t="s">
        <v>182</v>
      </c>
      <c r="E78" s="128">
        <f t="shared" si="14"/>
        <v>717842</v>
      </c>
      <c r="F78" s="128">
        <f t="shared" si="14"/>
        <v>717842</v>
      </c>
      <c r="G78" s="128">
        <f t="shared" si="14"/>
        <v>399857</v>
      </c>
      <c r="H78" s="128">
        <f t="shared" si="14"/>
        <v>112776</v>
      </c>
      <c r="I78" s="128">
        <f t="shared" si="14"/>
        <v>146155</v>
      </c>
      <c r="J78" s="128">
        <f t="shared" si="14"/>
        <v>953</v>
      </c>
      <c r="K78" s="128">
        <f t="shared" si="14"/>
        <v>24620</v>
      </c>
      <c r="L78" s="128">
        <f t="shared" si="14"/>
        <v>0</v>
      </c>
      <c r="M78" s="128">
        <f t="shared" si="14"/>
        <v>0</v>
      </c>
      <c r="N78" s="128">
        <f t="shared" si="14"/>
        <v>32481</v>
      </c>
      <c r="O78" s="128">
        <f t="shared" si="14"/>
        <v>1000</v>
      </c>
      <c r="P78" s="128">
        <f t="shared" si="14"/>
        <v>0</v>
      </c>
      <c r="Q78" s="128">
        <f t="shared" si="14"/>
        <v>0</v>
      </c>
      <c r="R78" s="370">
        <f t="shared" si="14"/>
        <v>0</v>
      </c>
    </row>
    <row r="79" spans="1:18" ht="12.75" customHeight="1">
      <c r="A79" s="350"/>
      <c r="B79" s="207"/>
      <c r="C79" s="208"/>
      <c r="D79" s="210"/>
      <c r="E79" s="128"/>
      <c r="F79" s="128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351"/>
    </row>
    <row r="80" spans="1:18" ht="12.75" customHeight="1">
      <c r="A80" s="981" t="s">
        <v>533</v>
      </c>
      <c r="B80" s="982"/>
      <c r="C80" s="982"/>
      <c r="D80" s="210" t="s">
        <v>274</v>
      </c>
      <c r="E80" s="187">
        <f aca="true" t="shared" si="15" ref="E80:R80">SUM(E16+E28+E30+E34+E44+E46+E48+E55+E57+E59+E66+E68+E70)</f>
        <v>658320</v>
      </c>
      <c r="F80" s="187">
        <f t="shared" si="15"/>
        <v>28713</v>
      </c>
      <c r="G80" s="187">
        <f t="shared" si="15"/>
        <v>9400</v>
      </c>
      <c r="H80" s="187">
        <f t="shared" si="15"/>
        <v>2536</v>
      </c>
      <c r="I80" s="187">
        <f t="shared" si="15"/>
        <v>0</v>
      </c>
      <c r="J80" s="187">
        <f t="shared" si="15"/>
        <v>0</v>
      </c>
      <c r="K80" s="187">
        <f t="shared" si="15"/>
        <v>16777</v>
      </c>
      <c r="L80" s="187">
        <f t="shared" si="15"/>
        <v>0</v>
      </c>
      <c r="M80" s="187">
        <f t="shared" si="15"/>
        <v>0</v>
      </c>
      <c r="N80" s="187">
        <f t="shared" si="15"/>
        <v>0</v>
      </c>
      <c r="O80" s="187">
        <f t="shared" si="15"/>
        <v>0</v>
      </c>
      <c r="P80" s="187">
        <f t="shared" si="15"/>
        <v>0</v>
      </c>
      <c r="Q80" s="187">
        <f t="shared" si="15"/>
        <v>0</v>
      </c>
      <c r="R80" s="372">
        <f t="shared" si="15"/>
        <v>0</v>
      </c>
    </row>
    <row r="81" spans="1:18" ht="12.75" customHeight="1">
      <c r="A81" s="371"/>
      <c r="B81" s="308"/>
      <c r="C81" s="308"/>
      <c r="D81" s="382" t="s">
        <v>182</v>
      </c>
      <c r="E81" s="187">
        <f>SUM(E29+E31+E35+E45+E47+E49+E56+E58+E60+E67+E69+E71)</f>
        <v>50958</v>
      </c>
      <c r="F81" s="187">
        <f aca="true" t="shared" si="16" ref="F81:R81">SUM(F29+F31+F35+F45+F47+F49+F56+F58+F60+F67+F69+F71)</f>
        <v>36544</v>
      </c>
      <c r="G81" s="187">
        <f t="shared" si="16"/>
        <v>9400</v>
      </c>
      <c r="H81" s="187">
        <f t="shared" si="16"/>
        <v>2536</v>
      </c>
      <c r="I81" s="187">
        <f t="shared" si="16"/>
        <v>0</v>
      </c>
      <c r="J81" s="187">
        <f t="shared" si="16"/>
        <v>0</v>
      </c>
      <c r="K81" s="187">
        <f t="shared" si="16"/>
        <v>24608</v>
      </c>
      <c r="L81" s="187">
        <f t="shared" si="16"/>
        <v>0</v>
      </c>
      <c r="M81" s="187">
        <f t="shared" si="16"/>
        <v>0</v>
      </c>
      <c r="N81" s="187">
        <f t="shared" si="16"/>
        <v>0</v>
      </c>
      <c r="O81" s="187">
        <f t="shared" si="16"/>
        <v>0</v>
      </c>
      <c r="P81" s="187">
        <f t="shared" si="16"/>
        <v>0</v>
      </c>
      <c r="Q81" s="187">
        <f t="shared" si="16"/>
        <v>0</v>
      </c>
      <c r="R81" s="372">
        <f t="shared" si="16"/>
        <v>0</v>
      </c>
    </row>
    <row r="82" spans="1:18" ht="12.75" customHeight="1">
      <c r="A82" s="353"/>
      <c r="B82" s="204"/>
      <c r="C82" s="204"/>
      <c r="D82" s="210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372"/>
    </row>
    <row r="83" spans="1:18" ht="12.75" customHeight="1">
      <c r="A83" s="981" t="s">
        <v>876</v>
      </c>
      <c r="B83" s="982"/>
      <c r="C83" s="982"/>
      <c r="D83" s="210" t="s">
        <v>274</v>
      </c>
      <c r="E83" s="187">
        <f aca="true" t="shared" si="17" ref="E83:R83">SUM(E18+E22+E26+E32)</f>
        <v>3015</v>
      </c>
      <c r="F83" s="187">
        <f t="shared" si="17"/>
        <v>28939</v>
      </c>
      <c r="G83" s="187">
        <f t="shared" si="17"/>
        <v>17249</v>
      </c>
      <c r="H83" s="187">
        <f t="shared" si="17"/>
        <v>4633</v>
      </c>
      <c r="I83" s="187">
        <f t="shared" si="17"/>
        <v>5107</v>
      </c>
      <c r="J83" s="187">
        <f t="shared" si="17"/>
        <v>0</v>
      </c>
      <c r="K83" s="187">
        <f t="shared" si="17"/>
        <v>0</v>
      </c>
      <c r="L83" s="187">
        <f t="shared" si="17"/>
        <v>0</v>
      </c>
      <c r="M83" s="187">
        <f t="shared" si="17"/>
        <v>0</v>
      </c>
      <c r="N83" s="187">
        <f t="shared" si="17"/>
        <v>950</v>
      </c>
      <c r="O83" s="187">
        <f t="shared" si="17"/>
        <v>1000</v>
      </c>
      <c r="P83" s="187">
        <f t="shared" si="17"/>
        <v>0</v>
      </c>
      <c r="Q83" s="187">
        <f t="shared" si="17"/>
        <v>0</v>
      </c>
      <c r="R83" s="372">
        <f t="shared" si="17"/>
        <v>0</v>
      </c>
    </row>
    <row r="84" spans="1:18" ht="12.75" customHeight="1">
      <c r="A84" s="371"/>
      <c r="B84" s="308"/>
      <c r="C84" s="308"/>
      <c r="D84" s="382" t="s">
        <v>182</v>
      </c>
      <c r="E84" s="187">
        <f>SUM(E19+E23+E27+E33)</f>
        <v>3015</v>
      </c>
      <c r="F84" s="187">
        <f aca="true" t="shared" si="18" ref="F84:R84">SUM(F19+F23+F27+F33)</f>
        <v>28939</v>
      </c>
      <c r="G84" s="187">
        <f t="shared" si="18"/>
        <v>17249</v>
      </c>
      <c r="H84" s="187">
        <f t="shared" si="18"/>
        <v>4633</v>
      </c>
      <c r="I84" s="187">
        <f t="shared" si="18"/>
        <v>5107</v>
      </c>
      <c r="J84" s="187">
        <f t="shared" si="18"/>
        <v>0</v>
      </c>
      <c r="K84" s="187">
        <f t="shared" si="18"/>
        <v>0</v>
      </c>
      <c r="L84" s="187">
        <f t="shared" si="18"/>
        <v>0</v>
      </c>
      <c r="M84" s="187">
        <f t="shared" si="18"/>
        <v>0</v>
      </c>
      <c r="N84" s="187">
        <f t="shared" si="18"/>
        <v>950</v>
      </c>
      <c r="O84" s="187">
        <f t="shared" si="18"/>
        <v>1000</v>
      </c>
      <c r="P84" s="187">
        <f t="shared" si="18"/>
        <v>0</v>
      </c>
      <c r="Q84" s="187">
        <f t="shared" si="18"/>
        <v>0</v>
      </c>
      <c r="R84" s="372">
        <f t="shared" si="18"/>
        <v>0</v>
      </c>
    </row>
    <row r="85" spans="1:18" ht="12.75" customHeight="1">
      <c r="A85" s="359"/>
      <c r="B85" s="373"/>
      <c r="C85" s="373"/>
      <c r="D85" s="374"/>
      <c r="E85" s="375"/>
      <c r="F85" s="375"/>
      <c r="G85" s="375"/>
      <c r="H85" s="375"/>
      <c r="I85" s="375"/>
      <c r="J85" s="375"/>
      <c r="K85" s="375"/>
      <c r="L85" s="375"/>
      <c r="M85" s="375"/>
      <c r="N85" s="375"/>
      <c r="O85" s="375"/>
      <c r="P85" s="375"/>
      <c r="Q85" s="375"/>
      <c r="R85" s="376"/>
    </row>
    <row r="86" spans="1:18" ht="12.75" customHeight="1">
      <c r="A86" s="983" t="s">
        <v>877</v>
      </c>
      <c r="B86" s="984"/>
      <c r="C86" s="984"/>
      <c r="D86" s="377" t="s">
        <v>274</v>
      </c>
      <c r="E86" s="378">
        <f aca="true" t="shared" si="19" ref="E86:R86">SUM(E10+E12+E14+E20+E24+E42+E53+E64)</f>
        <v>39198</v>
      </c>
      <c r="F86" s="378">
        <f t="shared" si="19"/>
        <v>642881</v>
      </c>
      <c r="G86" s="378">
        <f t="shared" si="19"/>
        <v>366075</v>
      </c>
      <c r="H86" s="378">
        <f t="shared" si="19"/>
        <v>103718</v>
      </c>
      <c r="I86" s="378">
        <f t="shared" si="19"/>
        <v>140204</v>
      </c>
      <c r="J86" s="378">
        <f t="shared" si="19"/>
        <v>2000</v>
      </c>
      <c r="K86" s="378">
        <f t="shared" si="19"/>
        <v>0</v>
      </c>
      <c r="L86" s="378">
        <f t="shared" si="19"/>
        <v>0</v>
      </c>
      <c r="M86" s="378">
        <f t="shared" si="19"/>
        <v>0</v>
      </c>
      <c r="N86" s="378">
        <f t="shared" si="19"/>
        <v>30884</v>
      </c>
      <c r="O86" s="378">
        <f t="shared" si="19"/>
        <v>0</v>
      </c>
      <c r="P86" s="378">
        <f t="shared" si="19"/>
        <v>0</v>
      </c>
      <c r="Q86" s="378">
        <f t="shared" si="19"/>
        <v>0</v>
      </c>
      <c r="R86" s="379">
        <f t="shared" si="19"/>
        <v>0</v>
      </c>
    </row>
    <row r="87" spans="1:18" ht="12.75" customHeight="1" thickBot="1">
      <c r="A87" s="365"/>
      <c r="B87" s="380"/>
      <c r="C87" s="381"/>
      <c r="D87" s="383" t="s">
        <v>182</v>
      </c>
      <c r="E87" s="830">
        <f>SUM(E11+E13+E15+E21+E25+E43+E54+E65+E17)</f>
        <v>663869</v>
      </c>
      <c r="F87" s="830">
        <f aca="true" t="shared" si="20" ref="F87:R87">SUM(F11+F13+F15+F21+F25+F43+F54+F65+F17)</f>
        <v>652347</v>
      </c>
      <c r="G87" s="830">
        <f t="shared" si="20"/>
        <v>373208</v>
      </c>
      <c r="H87" s="830">
        <f t="shared" si="20"/>
        <v>105607</v>
      </c>
      <c r="I87" s="830">
        <f t="shared" si="20"/>
        <v>141048</v>
      </c>
      <c r="J87" s="830">
        <f t="shared" si="20"/>
        <v>953</v>
      </c>
      <c r="K87" s="830">
        <f t="shared" si="20"/>
        <v>0</v>
      </c>
      <c r="L87" s="830">
        <f t="shared" si="20"/>
        <v>0</v>
      </c>
      <c r="M87" s="830">
        <f t="shared" si="20"/>
        <v>0</v>
      </c>
      <c r="N87" s="830">
        <f t="shared" si="20"/>
        <v>31531</v>
      </c>
      <c r="O87" s="830">
        <f t="shared" si="20"/>
        <v>0</v>
      </c>
      <c r="P87" s="830">
        <f t="shared" si="20"/>
        <v>0</v>
      </c>
      <c r="Q87" s="830">
        <f t="shared" si="20"/>
        <v>0</v>
      </c>
      <c r="R87" s="894">
        <f t="shared" si="20"/>
        <v>0</v>
      </c>
    </row>
    <row r="90" spans="5:18" ht="12.75"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</row>
  </sheetData>
  <sheetProtection selectLockedCells="1" selectUnlockedCells="1"/>
  <mergeCells count="34">
    <mergeCell ref="R7:R8"/>
    <mergeCell ref="B1:C1"/>
    <mergeCell ref="B3:P3"/>
    <mergeCell ref="B4:P4"/>
    <mergeCell ref="E6:E8"/>
    <mergeCell ref="F6:F8"/>
    <mergeCell ref="G6:L6"/>
    <mergeCell ref="M6:P6"/>
    <mergeCell ref="K7:K8"/>
    <mergeCell ref="M7:M8"/>
    <mergeCell ref="A50:C50"/>
    <mergeCell ref="A52:C52"/>
    <mergeCell ref="Q7:Q8"/>
    <mergeCell ref="O7:O8"/>
    <mergeCell ref="A38:C38"/>
    <mergeCell ref="A6:D8"/>
    <mergeCell ref="Q6:R6"/>
    <mergeCell ref="G7:G8"/>
    <mergeCell ref="H7:H8"/>
    <mergeCell ref="I7:I8"/>
    <mergeCell ref="N7:N8"/>
    <mergeCell ref="P7:P8"/>
    <mergeCell ref="A41:C41"/>
    <mergeCell ref="A9:C9"/>
    <mergeCell ref="J7:J8"/>
    <mergeCell ref="L7:L8"/>
    <mergeCell ref="A61:C61"/>
    <mergeCell ref="A80:C80"/>
    <mergeCell ref="A83:C83"/>
    <mergeCell ref="A86:C86"/>
    <mergeCell ref="A63:C63"/>
    <mergeCell ref="A72:C72"/>
    <mergeCell ref="A74:C74"/>
    <mergeCell ref="A77:C77"/>
  </mergeCells>
  <printOptions/>
  <pageMargins left="0.7874015748031497" right="0.7874015748031497" top="1.062992125984252" bottom="1.062992125984252" header="0.7874015748031497" footer="0.7874015748031497"/>
  <pageSetup firstPageNumber="1" useFirstPageNumber="1" fitToHeight="0" fitToWidth="1" horizontalDpi="600" verticalDpi="600" orientation="landscape" paperSize="9" scale="50" r:id="rId1"/>
  <headerFooter alignWithMargins="0">
    <oddHeader>&amp;L5. melléklet a 13/2015.(V.29.) önkormányzati rendelethez
5. melléklet az 1/2015.(I.30.)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55"/>
  <sheetViews>
    <sheetView view="pageBreakPreview" zoomScale="77" zoomScaleNormal="57" zoomScaleSheetLayoutView="77" workbookViewId="0" topLeftCell="A1">
      <selection activeCell="V43" sqref="V43"/>
    </sheetView>
  </sheetViews>
  <sheetFormatPr defaultColWidth="9.00390625" defaultRowHeight="15.75" customHeight="1"/>
  <cols>
    <col min="1" max="1" width="22.625" style="859" customWidth="1"/>
    <col min="2" max="2" width="14.875" style="859" customWidth="1"/>
    <col min="3" max="3" width="8.75390625" style="859" customWidth="1"/>
    <col min="4" max="4" width="16.125" style="859" customWidth="1"/>
    <col min="5" max="5" width="10.75390625" style="859" customWidth="1"/>
    <col min="6" max="6" width="10.375" style="859" customWidth="1"/>
    <col min="7" max="7" width="9.00390625" style="859" customWidth="1"/>
    <col min="8" max="8" width="10.625" style="859" customWidth="1"/>
    <col min="9" max="9" width="16.00390625" style="859" customWidth="1"/>
    <col min="10" max="10" width="13.875" style="859" customWidth="1"/>
    <col min="11" max="11" width="17.25390625" style="859" customWidth="1"/>
    <col min="12" max="12" width="10.00390625" style="859" customWidth="1"/>
    <col min="13" max="13" width="14.375" style="859" customWidth="1"/>
    <col min="14" max="14" width="13.625" style="859" customWidth="1"/>
    <col min="15" max="15" width="10.00390625" style="859" customWidth="1"/>
    <col min="16" max="16" width="15.00390625" style="859" customWidth="1"/>
    <col min="17" max="17" width="11.625" style="859" customWidth="1"/>
    <col min="18" max="18" width="14.625" style="859" customWidth="1"/>
    <col min="19" max="19" width="18.375" style="859" customWidth="1"/>
    <col min="20" max="20" width="9.125" style="859" customWidth="1"/>
    <col min="21" max="21" width="17.125" style="859" customWidth="1"/>
    <col min="22" max="22" width="10.75390625" style="859" customWidth="1"/>
    <col min="23" max="23" width="12.375" style="859" customWidth="1"/>
    <col min="24" max="24" width="12.625" style="859" customWidth="1"/>
    <col min="25" max="25" width="11.625" style="859" customWidth="1"/>
    <col min="26" max="26" width="32.00390625" style="859" customWidth="1"/>
    <col min="27" max="27" width="10.875" style="859" customWidth="1"/>
    <col min="28" max="28" width="18.625" style="859" customWidth="1"/>
    <col min="29" max="29" width="14.00390625" style="859" customWidth="1"/>
    <col min="30" max="30" width="11.75390625" style="859" customWidth="1"/>
    <col min="31" max="31" width="14.00390625" style="859" customWidth="1"/>
    <col min="32" max="33" width="9.125" style="859" hidden="1" customWidth="1"/>
    <col min="34" max="16384" width="9.125" style="859" customWidth="1"/>
  </cols>
  <sheetData>
    <row r="1" spans="1:256" ht="15.75" customHeight="1">
      <c r="A1" s="1029" t="s">
        <v>252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  <c r="N1" s="1029"/>
      <c r="O1" s="1029"/>
      <c r="P1" s="1029"/>
      <c r="Q1" s="1029"/>
      <c r="R1" s="1030"/>
      <c r="S1" s="1037" t="s">
        <v>253</v>
      </c>
      <c r="T1" s="1038"/>
      <c r="U1" s="1038"/>
      <c r="V1" s="1038"/>
      <c r="W1" s="1038"/>
      <c r="X1" s="1038"/>
      <c r="Y1" s="1038"/>
      <c r="Z1" s="1038"/>
      <c r="AA1" s="1038"/>
      <c r="AB1" s="1038"/>
      <c r="AC1" s="1038"/>
      <c r="AD1" s="1038"/>
      <c r="AE1" s="1039"/>
      <c r="AF1" s="858"/>
      <c r="AG1" s="858"/>
      <c r="AH1" s="858"/>
      <c r="AI1" s="858"/>
      <c r="AJ1" s="858"/>
      <c r="AK1" s="858"/>
      <c r="AL1" s="858"/>
      <c r="AM1" s="858"/>
      <c r="AN1" s="858"/>
      <c r="AO1" s="858"/>
      <c r="AP1" s="858"/>
      <c r="AQ1" s="858"/>
      <c r="AR1" s="858"/>
      <c r="AS1" s="858"/>
      <c r="AT1" s="858"/>
      <c r="AU1" s="858"/>
      <c r="AV1" s="858"/>
      <c r="AW1" s="858"/>
      <c r="AX1" s="858"/>
      <c r="AY1" s="858"/>
      <c r="AZ1" s="858"/>
      <c r="BA1" s="858"/>
      <c r="BB1" s="858"/>
      <c r="BC1" s="858"/>
      <c r="BD1" s="858"/>
      <c r="BE1" s="858"/>
      <c r="BF1" s="858"/>
      <c r="BG1" s="858"/>
      <c r="BH1" s="858"/>
      <c r="BI1" s="858"/>
      <c r="BJ1" s="858"/>
      <c r="BK1" s="858"/>
      <c r="BL1" s="858"/>
      <c r="BM1" s="858"/>
      <c r="BN1" s="858"/>
      <c r="BO1" s="858"/>
      <c r="BP1" s="858"/>
      <c r="BQ1" s="858"/>
      <c r="BR1" s="858"/>
      <c r="BS1" s="858"/>
      <c r="BT1" s="858"/>
      <c r="BU1" s="858"/>
      <c r="BV1" s="858"/>
      <c r="BW1" s="858"/>
      <c r="BX1" s="858"/>
      <c r="BY1" s="858"/>
      <c r="BZ1" s="858"/>
      <c r="CA1" s="858"/>
      <c r="CB1" s="858"/>
      <c r="CC1" s="858"/>
      <c r="CD1" s="858"/>
      <c r="CE1" s="858"/>
      <c r="CF1" s="858"/>
      <c r="CG1" s="858"/>
      <c r="CH1" s="858"/>
      <c r="CI1" s="858"/>
      <c r="CJ1" s="858"/>
      <c r="CK1" s="858"/>
      <c r="CL1" s="858"/>
      <c r="CM1" s="858"/>
      <c r="CN1" s="858"/>
      <c r="CO1" s="858"/>
      <c r="CP1" s="858"/>
      <c r="CQ1" s="858"/>
      <c r="CR1" s="858"/>
      <c r="CS1" s="858"/>
      <c r="CT1" s="858"/>
      <c r="CU1" s="858"/>
      <c r="CV1" s="858"/>
      <c r="CW1" s="858"/>
      <c r="CX1" s="858"/>
      <c r="CY1" s="858"/>
      <c r="CZ1" s="858"/>
      <c r="DA1" s="858"/>
      <c r="DB1" s="858"/>
      <c r="DC1" s="858"/>
      <c r="DD1" s="858"/>
      <c r="DE1" s="858"/>
      <c r="DF1" s="858"/>
      <c r="DG1" s="858"/>
      <c r="DH1" s="858"/>
      <c r="DI1" s="858"/>
      <c r="DJ1" s="858"/>
      <c r="DK1" s="858"/>
      <c r="DL1" s="858"/>
      <c r="DM1" s="858"/>
      <c r="DN1" s="858"/>
      <c r="DO1" s="858"/>
      <c r="DP1" s="858"/>
      <c r="DQ1" s="858"/>
      <c r="DR1" s="858"/>
      <c r="DS1" s="858"/>
      <c r="DT1" s="858"/>
      <c r="DU1" s="858"/>
      <c r="DV1" s="858"/>
      <c r="DW1" s="858"/>
      <c r="DX1" s="858"/>
      <c r="DY1" s="858"/>
      <c r="DZ1" s="858"/>
      <c r="EA1" s="858"/>
      <c r="EB1" s="858"/>
      <c r="EC1" s="858"/>
      <c r="ED1" s="858"/>
      <c r="EE1" s="858"/>
      <c r="EF1" s="858"/>
      <c r="EG1" s="858"/>
      <c r="EH1" s="858"/>
      <c r="EI1" s="858"/>
      <c r="EJ1" s="858"/>
      <c r="EK1" s="858"/>
      <c r="EL1" s="858"/>
      <c r="EM1" s="858"/>
      <c r="EN1" s="858"/>
      <c r="EO1" s="858"/>
      <c r="EP1" s="858"/>
      <c r="EQ1" s="858"/>
      <c r="ER1" s="858"/>
      <c r="ES1" s="858"/>
      <c r="ET1" s="858"/>
      <c r="EU1" s="858"/>
      <c r="EV1" s="858"/>
      <c r="EW1" s="858"/>
      <c r="EX1" s="858"/>
      <c r="EY1" s="858"/>
      <c r="EZ1" s="858"/>
      <c r="FA1" s="858"/>
      <c r="FB1" s="858"/>
      <c r="FC1" s="858"/>
      <c r="FD1" s="858"/>
      <c r="FE1" s="858"/>
      <c r="FF1" s="858"/>
      <c r="FG1" s="858"/>
      <c r="FH1" s="858"/>
      <c r="FI1" s="858"/>
      <c r="FJ1" s="858"/>
      <c r="FK1" s="858"/>
      <c r="FL1" s="858"/>
      <c r="FM1" s="858"/>
      <c r="FN1" s="858"/>
      <c r="FO1" s="858"/>
      <c r="FP1" s="858"/>
      <c r="FQ1" s="858"/>
      <c r="FR1" s="858"/>
      <c r="FS1" s="858"/>
      <c r="FT1" s="858"/>
      <c r="FU1" s="858"/>
      <c r="FV1" s="858"/>
      <c r="FW1" s="858"/>
      <c r="FX1" s="858"/>
      <c r="FY1" s="858"/>
      <c r="FZ1" s="858"/>
      <c r="GA1" s="858"/>
      <c r="GB1" s="858"/>
      <c r="GC1" s="858"/>
      <c r="GD1" s="858"/>
      <c r="GE1" s="858"/>
      <c r="GF1" s="858"/>
      <c r="GG1" s="858"/>
      <c r="GH1" s="858"/>
      <c r="GI1" s="858"/>
      <c r="GJ1" s="858"/>
      <c r="GK1" s="858"/>
      <c r="GL1" s="858"/>
      <c r="GM1" s="858"/>
      <c r="GN1" s="858"/>
      <c r="GO1" s="858"/>
      <c r="GP1" s="858"/>
      <c r="GQ1" s="858"/>
      <c r="GR1" s="858"/>
      <c r="GS1" s="858"/>
      <c r="GT1" s="858"/>
      <c r="GU1" s="858"/>
      <c r="GV1" s="858"/>
      <c r="GW1" s="858"/>
      <c r="GX1" s="858"/>
      <c r="GY1" s="858"/>
      <c r="GZ1" s="858"/>
      <c r="HA1" s="858"/>
      <c r="HB1" s="858"/>
      <c r="HC1" s="858"/>
      <c r="HD1" s="858"/>
      <c r="HE1" s="858"/>
      <c r="HF1" s="858"/>
      <c r="HG1" s="858"/>
      <c r="HH1" s="858"/>
      <c r="HI1" s="858"/>
      <c r="HJ1" s="858"/>
      <c r="HK1" s="858"/>
      <c r="HL1" s="858"/>
      <c r="HM1" s="858"/>
      <c r="HN1" s="858"/>
      <c r="HO1" s="858"/>
      <c r="HP1" s="858"/>
      <c r="HQ1" s="858"/>
      <c r="HR1" s="858"/>
      <c r="HS1" s="858"/>
      <c r="HT1" s="858"/>
      <c r="HU1" s="858"/>
      <c r="HV1" s="858"/>
      <c r="HW1" s="858"/>
      <c r="HX1" s="858"/>
      <c r="HY1" s="858"/>
      <c r="HZ1" s="858"/>
      <c r="IA1" s="858"/>
      <c r="IB1" s="858"/>
      <c r="IC1" s="858"/>
      <c r="ID1" s="858"/>
      <c r="IE1" s="858"/>
      <c r="IF1" s="858"/>
      <c r="IG1" s="858"/>
      <c r="IH1" s="858"/>
      <c r="II1" s="858"/>
      <c r="IJ1" s="858"/>
      <c r="IK1" s="858"/>
      <c r="IL1" s="858"/>
      <c r="IM1" s="858"/>
      <c r="IN1" s="858"/>
      <c r="IO1" s="858"/>
      <c r="IP1" s="858"/>
      <c r="IQ1" s="858"/>
      <c r="IR1" s="858"/>
      <c r="IS1" s="858"/>
      <c r="IT1" s="858"/>
      <c r="IU1" s="858"/>
      <c r="IV1" s="858"/>
    </row>
    <row r="2" spans="1:256" ht="30" customHeight="1">
      <c r="A2" s="1031" t="s">
        <v>816</v>
      </c>
      <c r="B2" s="1031" t="s">
        <v>817</v>
      </c>
      <c r="C2" s="1031"/>
      <c r="D2" s="1031" t="s">
        <v>128</v>
      </c>
      <c r="E2" s="1031"/>
      <c r="F2" s="1031"/>
      <c r="G2" s="1031"/>
      <c r="H2" s="1031" t="s">
        <v>70</v>
      </c>
      <c r="I2" s="1031"/>
      <c r="J2" s="1031"/>
      <c r="K2" s="1031"/>
      <c r="L2" s="860"/>
      <c r="M2" s="1031" t="s">
        <v>818</v>
      </c>
      <c r="N2" s="1031" t="s">
        <v>645</v>
      </c>
      <c r="O2" s="1031"/>
      <c r="P2" s="860"/>
      <c r="Q2" s="1031" t="s">
        <v>657</v>
      </c>
      <c r="R2" s="1031" t="s">
        <v>658</v>
      </c>
      <c r="S2" s="1040" t="s">
        <v>816</v>
      </c>
      <c r="T2" s="1041"/>
      <c r="U2" s="860" t="s">
        <v>817</v>
      </c>
      <c r="V2" s="860"/>
      <c r="W2" s="861" t="s">
        <v>696</v>
      </c>
      <c r="X2" s="862"/>
      <c r="Y2" s="862"/>
      <c r="Z2" s="862"/>
      <c r="AA2" s="862"/>
      <c r="AB2" s="863"/>
      <c r="AC2" s="864" t="s">
        <v>697</v>
      </c>
      <c r="AD2" s="864"/>
      <c r="AE2" s="860" t="s">
        <v>820</v>
      </c>
      <c r="AF2" s="858"/>
      <c r="AG2" s="858"/>
      <c r="AH2" s="858"/>
      <c r="AI2" s="858"/>
      <c r="AJ2" s="858"/>
      <c r="AK2" s="858"/>
      <c r="AL2" s="858"/>
      <c r="AM2" s="858"/>
      <c r="AN2" s="858"/>
      <c r="AO2" s="858"/>
      <c r="AP2" s="858"/>
      <c r="AQ2" s="858"/>
      <c r="AR2" s="858"/>
      <c r="AS2" s="858"/>
      <c r="AT2" s="858"/>
      <c r="AU2" s="858"/>
      <c r="AV2" s="858"/>
      <c r="AW2" s="858"/>
      <c r="AX2" s="858"/>
      <c r="AY2" s="858"/>
      <c r="AZ2" s="858"/>
      <c r="BA2" s="858"/>
      <c r="BB2" s="858"/>
      <c r="BC2" s="858"/>
      <c r="BD2" s="858"/>
      <c r="BE2" s="858"/>
      <c r="BF2" s="858"/>
      <c r="BG2" s="858"/>
      <c r="BH2" s="858"/>
      <c r="BI2" s="858"/>
      <c r="BJ2" s="858"/>
      <c r="BK2" s="858"/>
      <c r="BL2" s="858"/>
      <c r="BM2" s="858"/>
      <c r="BN2" s="858"/>
      <c r="BO2" s="858"/>
      <c r="BP2" s="858"/>
      <c r="BQ2" s="858"/>
      <c r="BR2" s="858"/>
      <c r="BS2" s="858"/>
      <c r="BT2" s="858"/>
      <c r="BU2" s="858"/>
      <c r="BV2" s="858"/>
      <c r="BW2" s="858"/>
      <c r="BX2" s="858"/>
      <c r="BY2" s="858"/>
      <c r="BZ2" s="858"/>
      <c r="CA2" s="858"/>
      <c r="CB2" s="858"/>
      <c r="CC2" s="858"/>
      <c r="CD2" s="858"/>
      <c r="CE2" s="858"/>
      <c r="CF2" s="858"/>
      <c r="CG2" s="858"/>
      <c r="CH2" s="858"/>
      <c r="CI2" s="858"/>
      <c r="CJ2" s="858"/>
      <c r="CK2" s="858"/>
      <c r="CL2" s="858"/>
      <c r="CM2" s="858"/>
      <c r="CN2" s="858"/>
      <c r="CO2" s="858"/>
      <c r="CP2" s="858"/>
      <c r="CQ2" s="858"/>
      <c r="CR2" s="858"/>
      <c r="CS2" s="858"/>
      <c r="CT2" s="858"/>
      <c r="CU2" s="858"/>
      <c r="CV2" s="858"/>
      <c r="CW2" s="858"/>
      <c r="CX2" s="858"/>
      <c r="CY2" s="858"/>
      <c r="CZ2" s="858"/>
      <c r="DA2" s="858"/>
      <c r="DB2" s="858"/>
      <c r="DC2" s="858"/>
      <c r="DD2" s="858"/>
      <c r="DE2" s="858"/>
      <c r="DF2" s="858"/>
      <c r="DG2" s="858"/>
      <c r="DH2" s="858"/>
      <c r="DI2" s="858"/>
      <c r="DJ2" s="858"/>
      <c r="DK2" s="858"/>
      <c r="DL2" s="858"/>
      <c r="DM2" s="858"/>
      <c r="DN2" s="858"/>
      <c r="DO2" s="858"/>
      <c r="DP2" s="858"/>
      <c r="DQ2" s="858"/>
      <c r="DR2" s="858"/>
      <c r="DS2" s="858"/>
      <c r="DT2" s="858"/>
      <c r="DU2" s="858"/>
      <c r="DV2" s="858"/>
      <c r="DW2" s="858"/>
      <c r="DX2" s="858"/>
      <c r="DY2" s="858"/>
      <c r="DZ2" s="858"/>
      <c r="EA2" s="858"/>
      <c r="EB2" s="858"/>
      <c r="EC2" s="858"/>
      <c r="ED2" s="858"/>
      <c r="EE2" s="858"/>
      <c r="EF2" s="858"/>
      <c r="EG2" s="858"/>
      <c r="EH2" s="858"/>
      <c r="EI2" s="858"/>
      <c r="EJ2" s="858"/>
      <c r="EK2" s="858"/>
      <c r="EL2" s="858"/>
      <c r="EM2" s="858"/>
      <c r="EN2" s="858"/>
      <c r="EO2" s="858"/>
      <c r="EP2" s="858"/>
      <c r="EQ2" s="858"/>
      <c r="ER2" s="858"/>
      <c r="ES2" s="858"/>
      <c r="ET2" s="858"/>
      <c r="EU2" s="858"/>
      <c r="EV2" s="858"/>
      <c r="EW2" s="858"/>
      <c r="EX2" s="858"/>
      <c r="EY2" s="858"/>
      <c r="EZ2" s="858"/>
      <c r="FA2" s="858"/>
      <c r="FB2" s="858"/>
      <c r="FC2" s="858"/>
      <c r="FD2" s="858"/>
      <c r="FE2" s="858"/>
      <c r="FF2" s="858"/>
      <c r="FG2" s="858"/>
      <c r="FH2" s="858"/>
      <c r="FI2" s="858"/>
      <c r="FJ2" s="858"/>
      <c r="FK2" s="858"/>
      <c r="FL2" s="858"/>
      <c r="FM2" s="858"/>
      <c r="FN2" s="858"/>
      <c r="FO2" s="858"/>
      <c r="FP2" s="858"/>
      <c r="FQ2" s="858"/>
      <c r="FR2" s="858"/>
      <c r="FS2" s="858"/>
      <c r="FT2" s="858"/>
      <c r="FU2" s="858"/>
      <c r="FV2" s="858"/>
      <c r="FW2" s="858"/>
      <c r="FX2" s="858"/>
      <c r="FY2" s="858"/>
      <c r="FZ2" s="858"/>
      <c r="GA2" s="858"/>
      <c r="GB2" s="858"/>
      <c r="GC2" s="858"/>
      <c r="GD2" s="858"/>
      <c r="GE2" s="858"/>
      <c r="GF2" s="858"/>
      <c r="GG2" s="858"/>
      <c r="GH2" s="858"/>
      <c r="GI2" s="858"/>
      <c r="GJ2" s="858"/>
      <c r="GK2" s="858"/>
      <c r="GL2" s="858"/>
      <c r="GM2" s="858"/>
      <c r="GN2" s="858"/>
      <c r="GO2" s="858"/>
      <c r="GP2" s="858"/>
      <c r="GQ2" s="858"/>
      <c r="GR2" s="858"/>
      <c r="GS2" s="858"/>
      <c r="GT2" s="858"/>
      <c r="GU2" s="858"/>
      <c r="GV2" s="858"/>
      <c r="GW2" s="858"/>
      <c r="GX2" s="858"/>
      <c r="GY2" s="858"/>
      <c r="GZ2" s="858"/>
      <c r="HA2" s="858"/>
      <c r="HB2" s="858"/>
      <c r="HC2" s="858"/>
      <c r="HD2" s="858"/>
      <c r="HE2" s="858"/>
      <c r="HF2" s="858"/>
      <c r="HG2" s="858"/>
      <c r="HH2" s="858"/>
      <c r="HI2" s="858"/>
      <c r="HJ2" s="858"/>
      <c r="HK2" s="858"/>
      <c r="HL2" s="858"/>
      <c r="HM2" s="858"/>
      <c r="HN2" s="858"/>
      <c r="HO2" s="858"/>
      <c r="HP2" s="858"/>
      <c r="HQ2" s="858"/>
      <c r="HR2" s="858"/>
      <c r="HS2" s="858"/>
      <c r="HT2" s="858"/>
      <c r="HU2" s="858"/>
      <c r="HV2" s="858"/>
      <c r="HW2" s="858"/>
      <c r="HX2" s="858"/>
      <c r="HY2" s="858"/>
      <c r="HZ2" s="858"/>
      <c r="IA2" s="858"/>
      <c r="IB2" s="858"/>
      <c r="IC2" s="858"/>
      <c r="ID2" s="858"/>
      <c r="IE2" s="858"/>
      <c r="IF2" s="858"/>
      <c r="IG2" s="858"/>
      <c r="IH2" s="858"/>
      <c r="II2" s="858"/>
      <c r="IJ2" s="858"/>
      <c r="IK2" s="858"/>
      <c r="IL2" s="858"/>
      <c r="IM2" s="858"/>
      <c r="IN2" s="858"/>
      <c r="IO2" s="858"/>
      <c r="IP2" s="858"/>
      <c r="IQ2" s="858"/>
      <c r="IR2" s="858"/>
      <c r="IS2" s="858"/>
      <c r="IT2" s="858"/>
      <c r="IU2" s="858"/>
      <c r="IV2" s="858"/>
    </row>
    <row r="3" spans="1:256" ht="43.5" customHeight="1">
      <c r="A3" s="1031"/>
      <c r="B3" s="1032"/>
      <c r="C3" s="1031"/>
      <c r="D3" s="860" t="s">
        <v>821</v>
      </c>
      <c r="E3" s="860" t="s">
        <v>130</v>
      </c>
      <c r="F3" s="860" t="s">
        <v>592</v>
      </c>
      <c r="G3" s="860" t="s">
        <v>822</v>
      </c>
      <c r="H3" s="860" t="s">
        <v>823</v>
      </c>
      <c r="I3" s="860" t="s">
        <v>824</v>
      </c>
      <c r="J3" s="860" t="s">
        <v>825</v>
      </c>
      <c r="K3" s="860" t="s">
        <v>826</v>
      </c>
      <c r="L3" s="860" t="s">
        <v>254</v>
      </c>
      <c r="M3" s="1031"/>
      <c r="N3" s="860" t="s">
        <v>827</v>
      </c>
      <c r="O3" s="860" t="s">
        <v>828</v>
      </c>
      <c r="P3" s="860" t="s">
        <v>829</v>
      </c>
      <c r="Q3" s="1031"/>
      <c r="R3" s="1031"/>
      <c r="S3" s="1042"/>
      <c r="T3" s="1043"/>
      <c r="U3" s="865"/>
      <c r="V3" s="860"/>
      <c r="W3" s="860" t="s">
        <v>648</v>
      </c>
      <c r="X3" s="860" t="s">
        <v>830</v>
      </c>
      <c r="Y3" s="860" t="s">
        <v>831</v>
      </c>
      <c r="Z3" s="860" t="s">
        <v>832</v>
      </c>
      <c r="AA3" s="860" t="s">
        <v>833</v>
      </c>
      <c r="AB3" s="860" t="s">
        <v>255</v>
      </c>
      <c r="AC3" s="860" t="s">
        <v>662</v>
      </c>
      <c r="AD3" s="860" t="s">
        <v>663</v>
      </c>
      <c r="AE3" s="860"/>
      <c r="AF3" s="858"/>
      <c r="AG3" s="866" t="s">
        <v>834</v>
      </c>
      <c r="AH3" s="858"/>
      <c r="AI3" s="858"/>
      <c r="AJ3" s="858"/>
      <c r="AK3" s="858"/>
      <c r="AL3" s="858"/>
      <c r="AM3" s="858"/>
      <c r="AN3" s="858"/>
      <c r="AO3" s="858"/>
      <c r="AP3" s="858"/>
      <c r="AQ3" s="858"/>
      <c r="AR3" s="858"/>
      <c r="AS3" s="858"/>
      <c r="AT3" s="858"/>
      <c r="AU3" s="858"/>
      <c r="AV3" s="858"/>
      <c r="AW3" s="858"/>
      <c r="AX3" s="858"/>
      <c r="AY3" s="858"/>
      <c r="AZ3" s="858"/>
      <c r="BA3" s="858"/>
      <c r="BB3" s="858"/>
      <c r="BC3" s="858"/>
      <c r="BD3" s="858"/>
      <c r="BE3" s="858"/>
      <c r="BF3" s="858"/>
      <c r="BG3" s="858"/>
      <c r="BH3" s="858"/>
      <c r="BI3" s="858"/>
      <c r="BJ3" s="858"/>
      <c r="BK3" s="858"/>
      <c r="BL3" s="858"/>
      <c r="BM3" s="858"/>
      <c r="BN3" s="858"/>
      <c r="BO3" s="858"/>
      <c r="BP3" s="858"/>
      <c r="BQ3" s="858"/>
      <c r="BR3" s="858"/>
      <c r="BS3" s="858"/>
      <c r="BT3" s="858"/>
      <c r="BU3" s="858"/>
      <c r="BV3" s="858"/>
      <c r="BW3" s="858"/>
      <c r="BX3" s="858"/>
      <c r="BY3" s="858"/>
      <c r="BZ3" s="858"/>
      <c r="CA3" s="858"/>
      <c r="CB3" s="858"/>
      <c r="CC3" s="858"/>
      <c r="CD3" s="858"/>
      <c r="CE3" s="858"/>
      <c r="CF3" s="858"/>
      <c r="CG3" s="858"/>
      <c r="CH3" s="858"/>
      <c r="CI3" s="858"/>
      <c r="CJ3" s="858"/>
      <c r="CK3" s="858"/>
      <c r="CL3" s="858"/>
      <c r="CM3" s="858"/>
      <c r="CN3" s="858"/>
      <c r="CO3" s="858"/>
      <c r="CP3" s="858"/>
      <c r="CQ3" s="858"/>
      <c r="CR3" s="858"/>
      <c r="CS3" s="858"/>
      <c r="CT3" s="858"/>
      <c r="CU3" s="858"/>
      <c r="CV3" s="858"/>
      <c r="CW3" s="858"/>
      <c r="CX3" s="858"/>
      <c r="CY3" s="858"/>
      <c r="CZ3" s="858"/>
      <c r="DA3" s="858"/>
      <c r="DB3" s="858"/>
      <c r="DC3" s="858"/>
      <c r="DD3" s="858"/>
      <c r="DE3" s="858"/>
      <c r="DF3" s="858"/>
      <c r="DG3" s="858"/>
      <c r="DH3" s="858"/>
      <c r="DI3" s="858"/>
      <c r="DJ3" s="858"/>
      <c r="DK3" s="858"/>
      <c r="DL3" s="858"/>
      <c r="DM3" s="858"/>
      <c r="DN3" s="858"/>
      <c r="DO3" s="858"/>
      <c r="DP3" s="858"/>
      <c r="DQ3" s="858"/>
      <c r="DR3" s="858"/>
      <c r="DS3" s="858"/>
      <c r="DT3" s="858"/>
      <c r="DU3" s="858"/>
      <c r="DV3" s="858"/>
      <c r="DW3" s="858"/>
      <c r="DX3" s="858"/>
      <c r="DY3" s="858"/>
      <c r="DZ3" s="858"/>
      <c r="EA3" s="858"/>
      <c r="EB3" s="858"/>
      <c r="EC3" s="858"/>
      <c r="ED3" s="858"/>
      <c r="EE3" s="858"/>
      <c r="EF3" s="858"/>
      <c r="EG3" s="858"/>
      <c r="EH3" s="858"/>
      <c r="EI3" s="858"/>
      <c r="EJ3" s="858"/>
      <c r="EK3" s="858"/>
      <c r="EL3" s="858"/>
      <c r="EM3" s="858"/>
      <c r="EN3" s="858"/>
      <c r="EO3" s="858"/>
      <c r="EP3" s="858"/>
      <c r="EQ3" s="858"/>
      <c r="ER3" s="858"/>
      <c r="ES3" s="858"/>
      <c r="ET3" s="858"/>
      <c r="EU3" s="858"/>
      <c r="EV3" s="858"/>
      <c r="EW3" s="858"/>
      <c r="EX3" s="858"/>
      <c r="EY3" s="858"/>
      <c r="EZ3" s="858"/>
      <c r="FA3" s="858"/>
      <c r="FB3" s="858"/>
      <c r="FC3" s="858"/>
      <c r="FD3" s="858"/>
      <c r="FE3" s="858"/>
      <c r="FF3" s="858"/>
      <c r="FG3" s="858"/>
      <c r="FH3" s="858"/>
      <c r="FI3" s="858"/>
      <c r="FJ3" s="858"/>
      <c r="FK3" s="858"/>
      <c r="FL3" s="858"/>
      <c r="FM3" s="858"/>
      <c r="FN3" s="858"/>
      <c r="FO3" s="858"/>
      <c r="FP3" s="858"/>
      <c r="FQ3" s="858"/>
      <c r="FR3" s="858"/>
      <c r="FS3" s="858"/>
      <c r="FT3" s="858"/>
      <c r="FU3" s="858"/>
      <c r="FV3" s="858"/>
      <c r="FW3" s="858"/>
      <c r="FX3" s="858"/>
      <c r="FY3" s="858"/>
      <c r="FZ3" s="858"/>
      <c r="GA3" s="858"/>
      <c r="GB3" s="858"/>
      <c r="GC3" s="858"/>
      <c r="GD3" s="858"/>
      <c r="GE3" s="858"/>
      <c r="GF3" s="858"/>
      <c r="GG3" s="858"/>
      <c r="GH3" s="858"/>
      <c r="GI3" s="858"/>
      <c r="GJ3" s="858"/>
      <c r="GK3" s="858"/>
      <c r="GL3" s="858"/>
      <c r="GM3" s="858"/>
      <c r="GN3" s="858"/>
      <c r="GO3" s="858"/>
      <c r="GP3" s="858"/>
      <c r="GQ3" s="858"/>
      <c r="GR3" s="858"/>
      <c r="GS3" s="858"/>
      <c r="GT3" s="858"/>
      <c r="GU3" s="858"/>
      <c r="GV3" s="858"/>
      <c r="GW3" s="858"/>
      <c r="GX3" s="858"/>
      <c r="GY3" s="858"/>
      <c r="GZ3" s="858"/>
      <c r="HA3" s="858"/>
      <c r="HB3" s="858"/>
      <c r="HC3" s="858"/>
      <c r="HD3" s="858"/>
      <c r="HE3" s="858"/>
      <c r="HF3" s="858"/>
      <c r="HG3" s="858"/>
      <c r="HH3" s="858"/>
      <c r="HI3" s="858"/>
      <c r="HJ3" s="858"/>
      <c r="HK3" s="858"/>
      <c r="HL3" s="858"/>
      <c r="HM3" s="858"/>
      <c r="HN3" s="858"/>
      <c r="HO3" s="858"/>
      <c r="HP3" s="858"/>
      <c r="HQ3" s="858"/>
      <c r="HR3" s="858"/>
      <c r="HS3" s="858"/>
      <c r="HT3" s="858"/>
      <c r="HU3" s="858"/>
      <c r="HV3" s="858"/>
      <c r="HW3" s="858"/>
      <c r="HX3" s="858"/>
      <c r="HY3" s="858"/>
      <c r="HZ3" s="858"/>
      <c r="IA3" s="858"/>
      <c r="IB3" s="858"/>
      <c r="IC3" s="858"/>
      <c r="ID3" s="858"/>
      <c r="IE3" s="858"/>
      <c r="IF3" s="858"/>
      <c r="IG3" s="858"/>
      <c r="IH3" s="858"/>
      <c r="II3" s="858"/>
      <c r="IJ3" s="858"/>
      <c r="IK3" s="858"/>
      <c r="IL3" s="858"/>
      <c r="IM3" s="858"/>
      <c r="IN3" s="858"/>
      <c r="IO3" s="858"/>
      <c r="IP3" s="858"/>
      <c r="IQ3" s="858"/>
      <c r="IR3" s="858"/>
      <c r="IS3" s="858"/>
      <c r="IT3" s="858"/>
      <c r="IU3" s="858"/>
      <c r="IV3" s="858"/>
    </row>
    <row r="4" spans="1:33" ht="15.75" customHeight="1">
      <c r="A4" s="1027" t="s">
        <v>882</v>
      </c>
      <c r="B4" s="867" t="s">
        <v>707</v>
      </c>
      <c r="C4" s="868" t="s">
        <v>274</v>
      </c>
      <c r="D4" s="869">
        <v>2175</v>
      </c>
      <c r="E4" s="869">
        <v>5644</v>
      </c>
      <c r="F4" s="869"/>
      <c r="G4" s="869">
        <v>2111</v>
      </c>
      <c r="H4" s="869">
        <v>0</v>
      </c>
      <c r="I4" s="869">
        <v>0</v>
      </c>
      <c r="J4" s="869">
        <v>0</v>
      </c>
      <c r="K4" s="869">
        <v>0</v>
      </c>
      <c r="L4" s="869"/>
      <c r="M4" s="869">
        <v>0</v>
      </c>
      <c r="N4" s="869">
        <v>0</v>
      </c>
      <c r="O4" s="869">
        <v>0</v>
      </c>
      <c r="P4" s="869">
        <v>83659</v>
      </c>
      <c r="Q4" s="869">
        <v>9930</v>
      </c>
      <c r="R4" s="870">
        <v>93589</v>
      </c>
      <c r="S4" s="1018" t="s">
        <v>882</v>
      </c>
      <c r="T4" s="1019"/>
      <c r="U4" s="867" t="s">
        <v>707</v>
      </c>
      <c r="V4" s="868" t="s">
        <v>274</v>
      </c>
      <c r="W4" s="871">
        <v>58837</v>
      </c>
      <c r="X4" s="869">
        <v>15749</v>
      </c>
      <c r="Y4" s="869">
        <v>18243</v>
      </c>
      <c r="Z4" s="869">
        <v>7136</v>
      </c>
      <c r="AA4" s="869">
        <v>0</v>
      </c>
      <c r="AB4" s="869">
        <v>0</v>
      </c>
      <c r="AC4" s="869">
        <v>760</v>
      </c>
      <c r="AD4" s="871">
        <v>0</v>
      </c>
      <c r="AE4" s="869">
        <v>93589</v>
      </c>
      <c r="AG4" s="872">
        <v>93589</v>
      </c>
    </row>
    <row r="5" spans="1:33" ht="15.75" customHeight="1">
      <c r="A5" s="1028"/>
      <c r="B5" s="867" t="s">
        <v>707</v>
      </c>
      <c r="C5" s="868" t="s">
        <v>256</v>
      </c>
      <c r="D5" s="869">
        <v>2181</v>
      </c>
      <c r="E5" s="869">
        <v>5644</v>
      </c>
      <c r="F5" s="869"/>
      <c r="G5" s="869">
        <v>2111</v>
      </c>
      <c r="H5" s="869">
        <v>0</v>
      </c>
      <c r="I5" s="869">
        <v>0</v>
      </c>
      <c r="J5" s="869">
        <v>0</v>
      </c>
      <c r="K5" s="869">
        <v>0</v>
      </c>
      <c r="L5" s="869">
        <v>27</v>
      </c>
      <c r="M5" s="869">
        <v>0</v>
      </c>
      <c r="N5" s="869">
        <v>-27</v>
      </c>
      <c r="O5" s="869">
        <v>0</v>
      </c>
      <c r="P5" s="869">
        <v>83927</v>
      </c>
      <c r="Q5" s="869">
        <v>9936</v>
      </c>
      <c r="R5" s="870">
        <v>93863</v>
      </c>
      <c r="S5" s="1020"/>
      <c r="T5" s="1021"/>
      <c r="U5" s="867" t="s">
        <v>707</v>
      </c>
      <c r="V5" s="868" t="s">
        <v>256</v>
      </c>
      <c r="W5" s="871">
        <v>59056</v>
      </c>
      <c r="X5" s="869">
        <v>15798</v>
      </c>
      <c r="Y5" s="869">
        <v>18249</v>
      </c>
      <c r="Z5" s="869">
        <v>7136</v>
      </c>
      <c r="AA5" s="869">
        <v>0</v>
      </c>
      <c r="AB5" s="869">
        <v>0</v>
      </c>
      <c r="AC5" s="869">
        <v>760</v>
      </c>
      <c r="AD5" s="871">
        <v>0</v>
      </c>
      <c r="AE5" s="869">
        <v>93863</v>
      </c>
      <c r="AG5" s="872"/>
    </row>
    <row r="6" spans="1:33" ht="15.75" customHeight="1">
      <c r="A6" s="1027" t="s">
        <v>883</v>
      </c>
      <c r="B6" s="867" t="s">
        <v>707</v>
      </c>
      <c r="C6" s="868" t="s">
        <v>274</v>
      </c>
      <c r="D6" s="869">
        <v>359</v>
      </c>
      <c r="E6" s="869">
        <v>4729</v>
      </c>
      <c r="F6" s="869"/>
      <c r="G6" s="871">
        <v>1674</v>
      </c>
      <c r="H6" s="869">
        <v>0</v>
      </c>
      <c r="I6" s="869">
        <v>0</v>
      </c>
      <c r="J6" s="869">
        <v>0</v>
      </c>
      <c r="K6" s="869">
        <v>0</v>
      </c>
      <c r="L6" s="869"/>
      <c r="M6" s="869">
        <v>0</v>
      </c>
      <c r="N6" s="869">
        <v>0</v>
      </c>
      <c r="O6" s="869">
        <v>0</v>
      </c>
      <c r="P6" s="871">
        <v>69767</v>
      </c>
      <c r="Q6" s="869">
        <v>6762</v>
      </c>
      <c r="R6" s="870">
        <v>76529</v>
      </c>
      <c r="S6" s="1018" t="s">
        <v>883</v>
      </c>
      <c r="T6" s="1019"/>
      <c r="U6" s="867" t="s">
        <v>707</v>
      </c>
      <c r="V6" s="868" t="s">
        <v>274</v>
      </c>
      <c r="W6" s="871">
        <v>49391</v>
      </c>
      <c r="X6" s="869">
        <v>13243</v>
      </c>
      <c r="Y6" s="869">
        <v>13065</v>
      </c>
      <c r="Z6" s="869">
        <v>6176</v>
      </c>
      <c r="AA6" s="869">
        <v>0</v>
      </c>
      <c r="AB6" s="869">
        <v>0</v>
      </c>
      <c r="AC6" s="869">
        <v>830</v>
      </c>
      <c r="AD6" s="869">
        <v>0</v>
      </c>
      <c r="AE6" s="869">
        <v>76529</v>
      </c>
      <c r="AG6" s="872">
        <v>76529</v>
      </c>
    </row>
    <row r="7" spans="1:33" ht="15.75" customHeight="1">
      <c r="A7" s="1027"/>
      <c r="B7" s="867" t="s">
        <v>707</v>
      </c>
      <c r="C7" s="868" t="s">
        <v>256</v>
      </c>
      <c r="D7" s="869">
        <v>359</v>
      </c>
      <c r="E7" s="869">
        <v>4729</v>
      </c>
      <c r="F7" s="869"/>
      <c r="G7" s="871">
        <v>1674</v>
      </c>
      <c r="H7" s="869">
        <v>0</v>
      </c>
      <c r="I7" s="869">
        <v>0</v>
      </c>
      <c r="J7" s="869">
        <v>0</v>
      </c>
      <c r="K7" s="869">
        <v>0</v>
      </c>
      <c r="L7" s="869"/>
      <c r="M7" s="869">
        <v>0</v>
      </c>
      <c r="N7" s="869">
        <v>32</v>
      </c>
      <c r="O7" s="869">
        <v>0</v>
      </c>
      <c r="P7" s="871">
        <v>69938</v>
      </c>
      <c r="Q7" s="869">
        <v>6794</v>
      </c>
      <c r="R7" s="870">
        <v>76732</v>
      </c>
      <c r="S7" s="1020"/>
      <c r="T7" s="1021"/>
      <c r="U7" s="867" t="s">
        <v>707</v>
      </c>
      <c r="V7" s="868" t="s">
        <v>256</v>
      </c>
      <c r="W7" s="871">
        <v>49534</v>
      </c>
      <c r="X7" s="869">
        <v>13271</v>
      </c>
      <c r="Y7" s="869">
        <v>13097</v>
      </c>
      <c r="Z7" s="869">
        <v>6176</v>
      </c>
      <c r="AA7" s="869">
        <v>0</v>
      </c>
      <c r="AB7" s="869">
        <v>0</v>
      </c>
      <c r="AC7" s="869">
        <v>830</v>
      </c>
      <c r="AD7" s="869">
        <v>0</v>
      </c>
      <c r="AE7" s="869">
        <v>76732</v>
      </c>
      <c r="AG7" s="872"/>
    </row>
    <row r="8" spans="1:33" ht="15.75" customHeight="1">
      <c r="A8" s="1027" t="s">
        <v>371</v>
      </c>
      <c r="B8" s="867" t="s">
        <v>707</v>
      </c>
      <c r="C8" s="868" t="s">
        <v>274</v>
      </c>
      <c r="D8" s="869">
        <v>0</v>
      </c>
      <c r="E8" s="869">
        <v>987</v>
      </c>
      <c r="F8" s="869"/>
      <c r="G8" s="869">
        <v>267</v>
      </c>
      <c r="H8" s="869">
        <v>0</v>
      </c>
      <c r="I8" s="869">
        <v>0</v>
      </c>
      <c r="J8" s="869">
        <v>0</v>
      </c>
      <c r="K8" s="869">
        <v>0</v>
      </c>
      <c r="L8" s="869"/>
      <c r="M8" s="869">
        <v>0</v>
      </c>
      <c r="N8" s="869">
        <v>0</v>
      </c>
      <c r="O8" s="869">
        <v>0</v>
      </c>
      <c r="P8" s="871">
        <v>15938</v>
      </c>
      <c r="Q8" s="869">
        <v>1254</v>
      </c>
      <c r="R8" s="870">
        <v>17192</v>
      </c>
      <c r="S8" s="1018" t="s">
        <v>371</v>
      </c>
      <c r="T8" s="1019"/>
      <c r="U8" s="867" t="s">
        <v>707</v>
      </c>
      <c r="V8" s="868" t="s">
        <v>274</v>
      </c>
      <c r="W8" s="871">
        <v>10318</v>
      </c>
      <c r="X8" s="871">
        <v>2786</v>
      </c>
      <c r="Y8" s="871">
        <v>4088</v>
      </c>
      <c r="Z8" s="871">
        <v>1250</v>
      </c>
      <c r="AA8" s="871">
        <v>0</v>
      </c>
      <c r="AB8" s="871">
        <v>0</v>
      </c>
      <c r="AC8" s="871">
        <v>0</v>
      </c>
      <c r="AD8" s="871">
        <v>0</v>
      </c>
      <c r="AE8" s="871">
        <v>17192</v>
      </c>
      <c r="AF8" s="871">
        <v>0</v>
      </c>
      <c r="AG8" s="871">
        <v>0</v>
      </c>
    </row>
    <row r="9" spans="1:33" ht="28.5" customHeight="1">
      <c r="A9" s="1027"/>
      <c r="B9" s="867" t="s">
        <v>707</v>
      </c>
      <c r="C9" s="868" t="s">
        <v>256</v>
      </c>
      <c r="D9" s="869">
        <v>0</v>
      </c>
      <c r="E9" s="869">
        <v>987</v>
      </c>
      <c r="F9" s="869"/>
      <c r="G9" s="869">
        <v>267</v>
      </c>
      <c r="H9" s="869">
        <v>0</v>
      </c>
      <c r="I9" s="869">
        <v>0</v>
      </c>
      <c r="J9" s="869">
        <v>0</v>
      </c>
      <c r="K9" s="869">
        <v>0</v>
      </c>
      <c r="L9" s="869"/>
      <c r="M9" s="869">
        <v>0</v>
      </c>
      <c r="N9" s="869">
        <v>0</v>
      </c>
      <c r="O9" s="869">
        <v>0</v>
      </c>
      <c r="P9" s="871">
        <v>15938</v>
      </c>
      <c r="Q9" s="869">
        <v>1254</v>
      </c>
      <c r="R9" s="870">
        <v>17192</v>
      </c>
      <c r="S9" s="1020"/>
      <c r="T9" s="1021"/>
      <c r="U9" s="867" t="s">
        <v>707</v>
      </c>
      <c r="V9" s="868" t="s">
        <v>256</v>
      </c>
      <c r="W9" s="871">
        <v>10318</v>
      </c>
      <c r="X9" s="871">
        <v>2786</v>
      </c>
      <c r="Y9" s="871">
        <v>4088</v>
      </c>
      <c r="Z9" s="871">
        <v>1250</v>
      </c>
      <c r="AA9" s="871">
        <v>0</v>
      </c>
      <c r="AB9" s="871">
        <v>0</v>
      </c>
      <c r="AC9" s="871">
        <v>0</v>
      </c>
      <c r="AD9" s="871">
        <v>0</v>
      </c>
      <c r="AE9" s="869">
        <v>17192</v>
      </c>
      <c r="AF9" s="873"/>
      <c r="AG9" s="873"/>
    </row>
    <row r="10" spans="1:33" ht="15.75" customHeight="1">
      <c r="A10" s="1027" t="s">
        <v>835</v>
      </c>
      <c r="B10" s="867" t="s">
        <v>707</v>
      </c>
      <c r="C10" s="868" t="s">
        <v>274</v>
      </c>
      <c r="D10" s="869">
        <v>7660</v>
      </c>
      <c r="E10" s="869">
        <v>5490</v>
      </c>
      <c r="F10" s="869"/>
      <c r="G10" s="869">
        <v>3549</v>
      </c>
      <c r="H10" s="869">
        <v>0</v>
      </c>
      <c r="I10" s="869">
        <v>0</v>
      </c>
      <c r="J10" s="869">
        <v>0</v>
      </c>
      <c r="K10" s="869">
        <v>0</v>
      </c>
      <c r="L10" s="869"/>
      <c r="M10" s="869">
        <v>0</v>
      </c>
      <c r="N10" s="869">
        <v>0</v>
      </c>
      <c r="O10" s="869">
        <v>0</v>
      </c>
      <c r="P10" s="871">
        <v>88255</v>
      </c>
      <c r="Q10" s="869">
        <v>16699</v>
      </c>
      <c r="R10" s="870">
        <v>104954</v>
      </c>
      <c r="S10" s="1018" t="s">
        <v>835</v>
      </c>
      <c r="T10" s="1019"/>
      <c r="U10" s="867" t="s">
        <v>707</v>
      </c>
      <c r="V10" s="868" t="s">
        <v>274</v>
      </c>
      <c r="W10" s="871">
        <v>61088</v>
      </c>
      <c r="X10" s="871">
        <v>16024</v>
      </c>
      <c r="Y10" s="869">
        <v>27842</v>
      </c>
      <c r="Z10" s="869">
        <v>7190</v>
      </c>
      <c r="AA10" s="869">
        <v>0</v>
      </c>
      <c r="AB10" s="869">
        <v>0</v>
      </c>
      <c r="AC10" s="869">
        <v>0</v>
      </c>
      <c r="AD10" s="869">
        <v>0</v>
      </c>
      <c r="AE10" s="869">
        <v>104954</v>
      </c>
      <c r="AG10" s="872">
        <v>104954</v>
      </c>
    </row>
    <row r="11" spans="1:33" ht="15.75" customHeight="1">
      <c r="A11" s="1027"/>
      <c r="B11" s="867" t="s">
        <v>707</v>
      </c>
      <c r="C11" s="868" t="s">
        <v>256</v>
      </c>
      <c r="D11" s="869">
        <v>7660</v>
      </c>
      <c r="E11" s="869">
        <v>5490</v>
      </c>
      <c r="F11" s="869"/>
      <c r="G11" s="869">
        <v>3549</v>
      </c>
      <c r="H11" s="869">
        <v>0</v>
      </c>
      <c r="I11" s="869">
        <v>0</v>
      </c>
      <c r="J11" s="869">
        <v>0</v>
      </c>
      <c r="K11" s="869">
        <v>0</v>
      </c>
      <c r="L11" s="869"/>
      <c r="M11" s="869">
        <v>0</v>
      </c>
      <c r="N11" s="869">
        <v>311</v>
      </c>
      <c r="O11" s="869">
        <v>0</v>
      </c>
      <c r="P11" s="871">
        <v>88740</v>
      </c>
      <c r="Q11" s="869">
        <v>17010</v>
      </c>
      <c r="R11" s="870">
        <v>105750</v>
      </c>
      <c r="S11" s="1020"/>
      <c r="T11" s="1021"/>
      <c r="U11" s="867" t="s">
        <v>707</v>
      </c>
      <c r="V11" s="868" t="s">
        <v>256</v>
      </c>
      <c r="W11" s="871">
        <v>61392</v>
      </c>
      <c r="X11" s="871">
        <v>16105</v>
      </c>
      <c r="Y11" s="869">
        <v>27629</v>
      </c>
      <c r="Z11" s="869">
        <v>7190</v>
      </c>
      <c r="AA11" s="869">
        <v>0</v>
      </c>
      <c r="AB11" s="869">
        <v>311</v>
      </c>
      <c r="AC11" s="869">
        <v>313</v>
      </c>
      <c r="AD11" s="869">
        <v>0</v>
      </c>
      <c r="AE11" s="869">
        <v>105750</v>
      </c>
      <c r="AG11" s="872"/>
    </row>
    <row r="12" spans="1:33" ht="15.75" customHeight="1">
      <c r="A12" s="1027" t="s">
        <v>884</v>
      </c>
      <c r="B12" s="867" t="s">
        <v>707</v>
      </c>
      <c r="C12" s="868" t="s">
        <v>274</v>
      </c>
      <c r="D12" s="869">
        <v>16579</v>
      </c>
      <c r="E12" s="871">
        <v>3270</v>
      </c>
      <c r="F12" s="871"/>
      <c r="G12" s="869">
        <v>5359</v>
      </c>
      <c r="H12" s="869">
        <v>0</v>
      </c>
      <c r="I12" s="869">
        <v>0</v>
      </c>
      <c r="J12" s="869">
        <v>0</v>
      </c>
      <c r="K12" s="869">
        <v>0</v>
      </c>
      <c r="L12" s="869"/>
      <c r="M12" s="869">
        <v>0</v>
      </c>
      <c r="N12" s="869">
        <v>0</v>
      </c>
      <c r="O12" s="869">
        <v>0</v>
      </c>
      <c r="P12" s="871">
        <v>67404</v>
      </c>
      <c r="Q12" s="869">
        <v>25208</v>
      </c>
      <c r="R12" s="870">
        <v>92612</v>
      </c>
      <c r="S12" s="1018" t="s">
        <v>884</v>
      </c>
      <c r="T12" s="1019"/>
      <c r="U12" s="867" t="s">
        <v>707</v>
      </c>
      <c r="V12" s="868" t="s">
        <v>274</v>
      </c>
      <c r="W12" s="871">
        <v>44524</v>
      </c>
      <c r="X12" s="871">
        <v>11849</v>
      </c>
      <c r="Y12" s="869">
        <v>32539</v>
      </c>
      <c r="Z12" s="869">
        <v>3731</v>
      </c>
      <c r="AA12" s="869">
        <v>0</v>
      </c>
      <c r="AB12" s="869">
        <v>0</v>
      </c>
      <c r="AC12" s="869">
        <v>2000</v>
      </c>
      <c r="AD12" s="869">
        <v>1700</v>
      </c>
      <c r="AE12" s="869">
        <v>92612</v>
      </c>
      <c r="AG12" s="872">
        <v>92612</v>
      </c>
    </row>
    <row r="13" spans="1:33" ht="15.75" customHeight="1">
      <c r="A13" s="1027"/>
      <c r="B13" s="867" t="s">
        <v>707</v>
      </c>
      <c r="C13" s="868" t="s">
        <v>256</v>
      </c>
      <c r="D13" s="869">
        <v>16579</v>
      </c>
      <c r="E13" s="871">
        <v>3270</v>
      </c>
      <c r="F13" s="871"/>
      <c r="G13" s="869">
        <v>5359</v>
      </c>
      <c r="H13" s="869">
        <v>0</v>
      </c>
      <c r="I13" s="869">
        <v>0</v>
      </c>
      <c r="J13" s="869">
        <v>0</v>
      </c>
      <c r="K13" s="869">
        <v>0</v>
      </c>
      <c r="L13" s="869"/>
      <c r="M13" s="869">
        <v>0</v>
      </c>
      <c r="N13" s="869">
        <v>91</v>
      </c>
      <c r="O13" s="869">
        <v>0</v>
      </c>
      <c r="P13" s="871">
        <v>67631</v>
      </c>
      <c r="Q13" s="869">
        <v>25299</v>
      </c>
      <c r="R13" s="870">
        <v>92930</v>
      </c>
      <c r="S13" s="1020"/>
      <c r="T13" s="1021"/>
      <c r="U13" s="867" t="s">
        <v>707</v>
      </c>
      <c r="V13" s="868" t="s">
        <v>256</v>
      </c>
      <c r="W13" s="871">
        <v>44711</v>
      </c>
      <c r="X13" s="871">
        <v>11889</v>
      </c>
      <c r="Y13" s="869">
        <v>32630</v>
      </c>
      <c r="Z13" s="869">
        <v>3731</v>
      </c>
      <c r="AA13" s="869">
        <v>0</v>
      </c>
      <c r="AB13" s="869">
        <v>0</v>
      </c>
      <c r="AC13" s="869">
        <v>2000</v>
      </c>
      <c r="AD13" s="869">
        <v>1700</v>
      </c>
      <c r="AE13" s="869">
        <v>92930</v>
      </c>
      <c r="AG13" s="872"/>
    </row>
    <row r="14" spans="1:33" ht="15.75" customHeight="1">
      <c r="A14" s="1027" t="s">
        <v>885</v>
      </c>
      <c r="B14" s="867" t="s">
        <v>707</v>
      </c>
      <c r="C14" s="868" t="s">
        <v>274</v>
      </c>
      <c r="D14" s="869">
        <v>289</v>
      </c>
      <c r="E14" s="869">
        <v>5137</v>
      </c>
      <c r="F14" s="869"/>
      <c r="G14" s="871">
        <v>1765</v>
      </c>
      <c r="H14" s="869">
        <v>0</v>
      </c>
      <c r="I14" s="871">
        <v>0</v>
      </c>
      <c r="J14" s="869">
        <v>900</v>
      </c>
      <c r="K14" s="869">
        <v>0</v>
      </c>
      <c r="L14" s="869"/>
      <c r="M14" s="869">
        <v>0</v>
      </c>
      <c r="N14" s="869">
        <v>0</v>
      </c>
      <c r="O14" s="869">
        <v>0</v>
      </c>
      <c r="P14" s="871">
        <v>71391</v>
      </c>
      <c r="Q14" s="869">
        <v>8091</v>
      </c>
      <c r="R14" s="870">
        <v>79482</v>
      </c>
      <c r="S14" s="1018" t="s">
        <v>885</v>
      </c>
      <c r="T14" s="1019"/>
      <c r="U14" s="867" t="s">
        <v>707</v>
      </c>
      <c r="V14" s="868" t="s">
        <v>274</v>
      </c>
      <c r="W14" s="871">
        <v>49218</v>
      </c>
      <c r="X14" s="871">
        <v>13077</v>
      </c>
      <c r="Y14" s="869">
        <v>13633</v>
      </c>
      <c r="Z14" s="869">
        <v>6539</v>
      </c>
      <c r="AA14" s="869">
        <v>0</v>
      </c>
      <c r="AB14" s="869">
        <v>0</v>
      </c>
      <c r="AC14" s="869">
        <v>900</v>
      </c>
      <c r="AD14" s="869">
        <v>2654</v>
      </c>
      <c r="AE14" s="869">
        <v>79482</v>
      </c>
      <c r="AG14" s="872">
        <v>79482</v>
      </c>
    </row>
    <row r="15" spans="1:33" ht="15.75" customHeight="1">
      <c r="A15" s="1027"/>
      <c r="B15" s="867" t="s">
        <v>707</v>
      </c>
      <c r="C15" s="868" t="s">
        <v>256</v>
      </c>
      <c r="D15" s="869">
        <v>289</v>
      </c>
      <c r="E15" s="869">
        <v>5137</v>
      </c>
      <c r="F15" s="869"/>
      <c r="G15" s="871">
        <v>1765</v>
      </c>
      <c r="H15" s="869">
        <v>0</v>
      </c>
      <c r="I15" s="871">
        <v>0</v>
      </c>
      <c r="J15" s="869">
        <v>900</v>
      </c>
      <c r="K15" s="869">
        <v>0</v>
      </c>
      <c r="L15" s="869">
        <v>1938</v>
      </c>
      <c r="M15" s="869">
        <v>0</v>
      </c>
      <c r="N15" s="869">
        <v>-223</v>
      </c>
      <c r="O15" s="869">
        <v>0</v>
      </c>
      <c r="P15" s="871">
        <v>71660</v>
      </c>
      <c r="Q15" s="869">
        <v>9806</v>
      </c>
      <c r="R15" s="870">
        <v>81466</v>
      </c>
      <c r="S15" s="1020"/>
      <c r="T15" s="1021"/>
      <c r="U15" s="867" t="s">
        <v>707</v>
      </c>
      <c r="V15" s="868" t="s">
        <v>256</v>
      </c>
      <c r="W15" s="871">
        <v>50705</v>
      </c>
      <c r="X15" s="871">
        <v>13474</v>
      </c>
      <c r="Y15" s="869">
        <v>13733</v>
      </c>
      <c r="Z15" s="869">
        <v>6539</v>
      </c>
      <c r="AA15" s="869">
        <v>0</v>
      </c>
      <c r="AB15" s="869">
        <v>0</v>
      </c>
      <c r="AC15" s="869">
        <v>900</v>
      </c>
      <c r="AD15" s="869">
        <v>2654</v>
      </c>
      <c r="AE15" s="869">
        <v>81466</v>
      </c>
      <c r="AG15" s="872"/>
    </row>
    <row r="16" spans="1:256" ht="15.75" customHeight="1">
      <c r="A16" s="1033" t="s">
        <v>372</v>
      </c>
      <c r="B16" s="874" t="s">
        <v>707</v>
      </c>
      <c r="C16" s="875" t="s">
        <v>274</v>
      </c>
      <c r="D16" s="871">
        <v>163</v>
      </c>
      <c r="E16" s="871">
        <v>1340</v>
      </c>
      <c r="F16" s="871"/>
      <c r="G16" s="871">
        <v>406</v>
      </c>
      <c r="H16" s="871">
        <v>0</v>
      </c>
      <c r="I16" s="871">
        <v>0</v>
      </c>
      <c r="J16" s="871">
        <v>0</v>
      </c>
      <c r="K16" s="871">
        <v>0</v>
      </c>
      <c r="L16" s="871"/>
      <c r="M16" s="871">
        <v>0</v>
      </c>
      <c r="N16" s="871">
        <v>0</v>
      </c>
      <c r="O16" s="871">
        <v>0</v>
      </c>
      <c r="P16" s="871">
        <v>29010</v>
      </c>
      <c r="Q16" s="871">
        <v>1909</v>
      </c>
      <c r="R16" s="876">
        <v>30919</v>
      </c>
      <c r="S16" s="1023" t="s">
        <v>372</v>
      </c>
      <c r="T16" s="1024"/>
      <c r="U16" s="874" t="s">
        <v>707</v>
      </c>
      <c r="V16" s="868" t="s">
        <v>274</v>
      </c>
      <c r="W16" s="871">
        <v>18672</v>
      </c>
      <c r="X16" s="871">
        <v>4952</v>
      </c>
      <c r="Y16" s="871">
        <v>7295</v>
      </c>
      <c r="Z16" s="871">
        <v>3152</v>
      </c>
      <c r="AA16" s="871">
        <v>0</v>
      </c>
      <c r="AB16" s="871">
        <v>0</v>
      </c>
      <c r="AC16" s="871">
        <v>0</v>
      </c>
      <c r="AD16" s="871">
        <v>0</v>
      </c>
      <c r="AE16" s="871">
        <v>30919</v>
      </c>
      <c r="AF16" s="858"/>
      <c r="AG16" s="877">
        <v>30919</v>
      </c>
      <c r="AH16" s="858"/>
      <c r="AI16" s="858"/>
      <c r="AJ16" s="858"/>
      <c r="AK16" s="858"/>
      <c r="AL16" s="858"/>
      <c r="AM16" s="858"/>
      <c r="AN16" s="858"/>
      <c r="AO16" s="858"/>
      <c r="AP16" s="858"/>
      <c r="AQ16" s="858"/>
      <c r="AR16" s="858"/>
      <c r="AS16" s="858"/>
      <c r="AT16" s="858"/>
      <c r="AU16" s="858"/>
      <c r="AV16" s="858"/>
      <c r="AW16" s="858"/>
      <c r="AX16" s="858"/>
      <c r="AY16" s="858"/>
      <c r="AZ16" s="858"/>
      <c r="BA16" s="858"/>
      <c r="BB16" s="858"/>
      <c r="BC16" s="858"/>
      <c r="BD16" s="858"/>
      <c r="BE16" s="858"/>
      <c r="BF16" s="858"/>
      <c r="BG16" s="858"/>
      <c r="BH16" s="858"/>
      <c r="BI16" s="858"/>
      <c r="BJ16" s="858"/>
      <c r="BK16" s="858"/>
      <c r="BL16" s="858"/>
      <c r="BM16" s="858"/>
      <c r="BN16" s="858"/>
      <c r="BO16" s="858"/>
      <c r="BP16" s="858"/>
      <c r="BQ16" s="858"/>
      <c r="BR16" s="858"/>
      <c r="BS16" s="858"/>
      <c r="BT16" s="858"/>
      <c r="BU16" s="858"/>
      <c r="BV16" s="858"/>
      <c r="BW16" s="858"/>
      <c r="BX16" s="858"/>
      <c r="BY16" s="858"/>
      <c r="BZ16" s="858"/>
      <c r="CA16" s="858"/>
      <c r="CB16" s="858"/>
      <c r="CC16" s="858"/>
      <c r="CD16" s="858"/>
      <c r="CE16" s="858"/>
      <c r="CF16" s="858"/>
      <c r="CG16" s="858"/>
      <c r="CH16" s="858"/>
      <c r="CI16" s="858"/>
      <c r="CJ16" s="858"/>
      <c r="CK16" s="858"/>
      <c r="CL16" s="858"/>
      <c r="CM16" s="858"/>
      <c r="CN16" s="858"/>
      <c r="CO16" s="858"/>
      <c r="CP16" s="858"/>
      <c r="CQ16" s="858"/>
      <c r="CR16" s="858"/>
      <c r="CS16" s="858"/>
      <c r="CT16" s="858"/>
      <c r="CU16" s="858"/>
      <c r="CV16" s="858"/>
      <c r="CW16" s="858"/>
      <c r="CX16" s="858"/>
      <c r="CY16" s="858"/>
      <c r="CZ16" s="858"/>
      <c r="DA16" s="858"/>
      <c r="DB16" s="858"/>
      <c r="DC16" s="858"/>
      <c r="DD16" s="858"/>
      <c r="DE16" s="858"/>
      <c r="DF16" s="858"/>
      <c r="DG16" s="858"/>
      <c r="DH16" s="858"/>
      <c r="DI16" s="858"/>
      <c r="DJ16" s="858"/>
      <c r="DK16" s="858"/>
      <c r="DL16" s="858"/>
      <c r="DM16" s="858"/>
      <c r="DN16" s="858"/>
      <c r="DO16" s="858"/>
      <c r="DP16" s="858"/>
      <c r="DQ16" s="858"/>
      <c r="DR16" s="858"/>
      <c r="DS16" s="858"/>
      <c r="DT16" s="858"/>
      <c r="DU16" s="858"/>
      <c r="DV16" s="858"/>
      <c r="DW16" s="858"/>
      <c r="DX16" s="858"/>
      <c r="DY16" s="858"/>
      <c r="DZ16" s="858"/>
      <c r="EA16" s="858"/>
      <c r="EB16" s="858"/>
      <c r="EC16" s="858"/>
      <c r="ED16" s="858"/>
      <c r="EE16" s="858"/>
      <c r="EF16" s="858"/>
      <c r="EG16" s="858"/>
      <c r="EH16" s="858"/>
      <c r="EI16" s="858"/>
      <c r="EJ16" s="858"/>
      <c r="EK16" s="858"/>
      <c r="EL16" s="858"/>
      <c r="EM16" s="858"/>
      <c r="EN16" s="858"/>
      <c r="EO16" s="858"/>
      <c r="EP16" s="858"/>
      <c r="EQ16" s="858"/>
      <c r="ER16" s="858"/>
      <c r="ES16" s="858"/>
      <c r="ET16" s="858"/>
      <c r="EU16" s="858"/>
      <c r="EV16" s="858"/>
      <c r="EW16" s="858"/>
      <c r="EX16" s="858"/>
      <c r="EY16" s="858"/>
      <c r="EZ16" s="858"/>
      <c r="FA16" s="858"/>
      <c r="FB16" s="858"/>
      <c r="FC16" s="858"/>
      <c r="FD16" s="858"/>
      <c r="FE16" s="858"/>
      <c r="FF16" s="858"/>
      <c r="FG16" s="858"/>
      <c r="FH16" s="858"/>
      <c r="FI16" s="858"/>
      <c r="FJ16" s="858"/>
      <c r="FK16" s="858"/>
      <c r="FL16" s="858"/>
      <c r="FM16" s="858"/>
      <c r="FN16" s="858"/>
      <c r="FO16" s="858"/>
      <c r="FP16" s="858"/>
      <c r="FQ16" s="858"/>
      <c r="FR16" s="858"/>
      <c r="FS16" s="858"/>
      <c r="FT16" s="858"/>
      <c r="FU16" s="858"/>
      <c r="FV16" s="858"/>
      <c r="FW16" s="858"/>
      <c r="FX16" s="858"/>
      <c r="FY16" s="858"/>
      <c r="FZ16" s="858"/>
      <c r="GA16" s="858"/>
      <c r="GB16" s="858"/>
      <c r="GC16" s="858"/>
      <c r="GD16" s="858"/>
      <c r="GE16" s="858"/>
      <c r="GF16" s="858"/>
      <c r="GG16" s="858"/>
      <c r="GH16" s="858"/>
      <c r="GI16" s="858"/>
      <c r="GJ16" s="858"/>
      <c r="GK16" s="858"/>
      <c r="GL16" s="858"/>
      <c r="GM16" s="858"/>
      <c r="GN16" s="858"/>
      <c r="GO16" s="858"/>
      <c r="GP16" s="858"/>
      <c r="GQ16" s="858"/>
      <c r="GR16" s="858"/>
      <c r="GS16" s="858"/>
      <c r="GT16" s="858"/>
      <c r="GU16" s="858"/>
      <c r="GV16" s="858"/>
      <c r="GW16" s="858"/>
      <c r="GX16" s="858"/>
      <c r="GY16" s="858"/>
      <c r="GZ16" s="858"/>
      <c r="HA16" s="858"/>
      <c r="HB16" s="858"/>
      <c r="HC16" s="858"/>
      <c r="HD16" s="858"/>
      <c r="HE16" s="858"/>
      <c r="HF16" s="858"/>
      <c r="HG16" s="858"/>
      <c r="HH16" s="858"/>
      <c r="HI16" s="858"/>
      <c r="HJ16" s="858"/>
      <c r="HK16" s="858"/>
      <c r="HL16" s="858"/>
      <c r="HM16" s="858"/>
      <c r="HN16" s="858"/>
      <c r="HO16" s="858"/>
      <c r="HP16" s="858"/>
      <c r="HQ16" s="858"/>
      <c r="HR16" s="858"/>
      <c r="HS16" s="858"/>
      <c r="HT16" s="858"/>
      <c r="HU16" s="858"/>
      <c r="HV16" s="858"/>
      <c r="HW16" s="858"/>
      <c r="HX16" s="858"/>
      <c r="HY16" s="858"/>
      <c r="HZ16" s="858"/>
      <c r="IA16" s="858"/>
      <c r="IB16" s="858"/>
      <c r="IC16" s="858"/>
      <c r="ID16" s="858"/>
      <c r="IE16" s="858"/>
      <c r="IF16" s="858"/>
      <c r="IG16" s="858"/>
      <c r="IH16" s="858"/>
      <c r="II16" s="858"/>
      <c r="IJ16" s="858"/>
      <c r="IK16" s="858"/>
      <c r="IL16" s="858"/>
      <c r="IM16" s="858"/>
      <c r="IN16" s="858"/>
      <c r="IO16" s="858"/>
      <c r="IP16" s="858"/>
      <c r="IQ16" s="858"/>
      <c r="IR16" s="858"/>
      <c r="IS16" s="858"/>
      <c r="IT16" s="858"/>
      <c r="IU16" s="858"/>
      <c r="IV16" s="858"/>
    </row>
    <row r="17" spans="1:256" ht="15.75" customHeight="1">
      <c r="A17" s="1033"/>
      <c r="B17" s="874" t="s">
        <v>707</v>
      </c>
      <c r="C17" s="868" t="s">
        <v>256</v>
      </c>
      <c r="D17" s="871">
        <v>163</v>
      </c>
      <c r="E17" s="871">
        <v>1340</v>
      </c>
      <c r="F17" s="871"/>
      <c r="G17" s="871">
        <v>406</v>
      </c>
      <c r="H17" s="871">
        <v>0</v>
      </c>
      <c r="I17" s="871">
        <v>0</v>
      </c>
      <c r="J17" s="871">
        <v>0</v>
      </c>
      <c r="K17" s="871">
        <v>0</v>
      </c>
      <c r="L17" s="871"/>
      <c r="M17" s="871">
        <v>0</v>
      </c>
      <c r="N17" s="871">
        <v>0</v>
      </c>
      <c r="O17" s="871">
        <v>0</v>
      </c>
      <c r="P17" s="871">
        <v>29133</v>
      </c>
      <c r="Q17" s="871">
        <v>1909</v>
      </c>
      <c r="R17" s="876">
        <v>31042</v>
      </c>
      <c r="S17" s="1025"/>
      <c r="T17" s="1026"/>
      <c r="U17" s="874" t="s">
        <v>707</v>
      </c>
      <c r="V17" s="868" t="s">
        <v>256</v>
      </c>
      <c r="W17" s="871">
        <v>18690</v>
      </c>
      <c r="X17" s="871">
        <v>4957</v>
      </c>
      <c r="Y17" s="871">
        <v>7395</v>
      </c>
      <c r="Z17" s="871">
        <v>3152</v>
      </c>
      <c r="AA17" s="871">
        <v>0</v>
      </c>
      <c r="AB17" s="871">
        <v>0</v>
      </c>
      <c r="AC17" s="871">
        <v>0</v>
      </c>
      <c r="AD17" s="871">
        <v>0</v>
      </c>
      <c r="AE17" s="869">
        <v>31042</v>
      </c>
      <c r="AF17" s="858"/>
      <c r="AG17" s="877"/>
      <c r="AH17" s="858"/>
      <c r="AI17" s="858"/>
      <c r="AJ17" s="858"/>
      <c r="AK17" s="858"/>
      <c r="AL17" s="858"/>
      <c r="AM17" s="858"/>
      <c r="AN17" s="858"/>
      <c r="AO17" s="858"/>
      <c r="AP17" s="858"/>
      <c r="AQ17" s="858"/>
      <c r="AR17" s="858"/>
      <c r="AS17" s="858"/>
      <c r="AT17" s="858"/>
      <c r="AU17" s="858"/>
      <c r="AV17" s="858"/>
      <c r="AW17" s="858"/>
      <c r="AX17" s="858"/>
      <c r="AY17" s="858"/>
      <c r="AZ17" s="858"/>
      <c r="BA17" s="858"/>
      <c r="BB17" s="858"/>
      <c r="BC17" s="858"/>
      <c r="BD17" s="858"/>
      <c r="BE17" s="858"/>
      <c r="BF17" s="858"/>
      <c r="BG17" s="858"/>
      <c r="BH17" s="858"/>
      <c r="BI17" s="858"/>
      <c r="BJ17" s="858"/>
      <c r="BK17" s="858"/>
      <c r="BL17" s="858"/>
      <c r="BM17" s="858"/>
      <c r="BN17" s="858"/>
      <c r="BO17" s="858"/>
      <c r="BP17" s="858"/>
      <c r="BQ17" s="858"/>
      <c r="BR17" s="858"/>
      <c r="BS17" s="858"/>
      <c r="BT17" s="858"/>
      <c r="BU17" s="858"/>
      <c r="BV17" s="858"/>
      <c r="BW17" s="858"/>
      <c r="BX17" s="858"/>
      <c r="BY17" s="858"/>
      <c r="BZ17" s="858"/>
      <c r="CA17" s="858"/>
      <c r="CB17" s="858"/>
      <c r="CC17" s="858"/>
      <c r="CD17" s="858"/>
      <c r="CE17" s="858"/>
      <c r="CF17" s="858"/>
      <c r="CG17" s="858"/>
      <c r="CH17" s="858"/>
      <c r="CI17" s="858"/>
      <c r="CJ17" s="858"/>
      <c r="CK17" s="858"/>
      <c r="CL17" s="858"/>
      <c r="CM17" s="858"/>
      <c r="CN17" s="858"/>
      <c r="CO17" s="858"/>
      <c r="CP17" s="858"/>
      <c r="CQ17" s="858"/>
      <c r="CR17" s="858"/>
      <c r="CS17" s="858"/>
      <c r="CT17" s="858"/>
      <c r="CU17" s="858"/>
      <c r="CV17" s="858"/>
      <c r="CW17" s="858"/>
      <c r="CX17" s="858"/>
      <c r="CY17" s="858"/>
      <c r="CZ17" s="858"/>
      <c r="DA17" s="858"/>
      <c r="DB17" s="858"/>
      <c r="DC17" s="858"/>
      <c r="DD17" s="858"/>
      <c r="DE17" s="858"/>
      <c r="DF17" s="858"/>
      <c r="DG17" s="858"/>
      <c r="DH17" s="858"/>
      <c r="DI17" s="858"/>
      <c r="DJ17" s="858"/>
      <c r="DK17" s="858"/>
      <c r="DL17" s="858"/>
      <c r="DM17" s="858"/>
      <c r="DN17" s="858"/>
      <c r="DO17" s="858"/>
      <c r="DP17" s="858"/>
      <c r="DQ17" s="858"/>
      <c r="DR17" s="858"/>
      <c r="DS17" s="858"/>
      <c r="DT17" s="858"/>
      <c r="DU17" s="858"/>
      <c r="DV17" s="858"/>
      <c r="DW17" s="858"/>
      <c r="DX17" s="858"/>
      <c r="DY17" s="858"/>
      <c r="DZ17" s="858"/>
      <c r="EA17" s="858"/>
      <c r="EB17" s="858"/>
      <c r="EC17" s="858"/>
      <c r="ED17" s="858"/>
      <c r="EE17" s="858"/>
      <c r="EF17" s="858"/>
      <c r="EG17" s="858"/>
      <c r="EH17" s="858"/>
      <c r="EI17" s="858"/>
      <c r="EJ17" s="858"/>
      <c r="EK17" s="858"/>
      <c r="EL17" s="858"/>
      <c r="EM17" s="858"/>
      <c r="EN17" s="858"/>
      <c r="EO17" s="858"/>
      <c r="EP17" s="858"/>
      <c r="EQ17" s="858"/>
      <c r="ER17" s="858"/>
      <c r="ES17" s="858"/>
      <c r="ET17" s="858"/>
      <c r="EU17" s="858"/>
      <c r="EV17" s="858"/>
      <c r="EW17" s="858"/>
      <c r="EX17" s="858"/>
      <c r="EY17" s="858"/>
      <c r="EZ17" s="858"/>
      <c r="FA17" s="858"/>
      <c r="FB17" s="858"/>
      <c r="FC17" s="858"/>
      <c r="FD17" s="858"/>
      <c r="FE17" s="858"/>
      <c r="FF17" s="858"/>
      <c r="FG17" s="858"/>
      <c r="FH17" s="858"/>
      <c r="FI17" s="858"/>
      <c r="FJ17" s="858"/>
      <c r="FK17" s="858"/>
      <c r="FL17" s="858"/>
      <c r="FM17" s="858"/>
      <c r="FN17" s="858"/>
      <c r="FO17" s="858"/>
      <c r="FP17" s="858"/>
      <c r="FQ17" s="858"/>
      <c r="FR17" s="858"/>
      <c r="FS17" s="858"/>
      <c r="FT17" s="858"/>
      <c r="FU17" s="858"/>
      <c r="FV17" s="858"/>
      <c r="FW17" s="858"/>
      <c r="FX17" s="858"/>
      <c r="FY17" s="858"/>
      <c r="FZ17" s="858"/>
      <c r="GA17" s="858"/>
      <c r="GB17" s="858"/>
      <c r="GC17" s="858"/>
      <c r="GD17" s="858"/>
      <c r="GE17" s="858"/>
      <c r="GF17" s="858"/>
      <c r="GG17" s="858"/>
      <c r="GH17" s="858"/>
      <c r="GI17" s="858"/>
      <c r="GJ17" s="858"/>
      <c r="GK17" s="858"/>
      <c r="GL17" s="858"/>
      <c r="GM17" s="858"/>
      <c r="GN17" s="858"/>
      <c r="GO17" s="858"/>
      <c r="GP17" s="858"/>
      <c r="GQ17" s="858"/>
      <c r="GR17" s="858"/>
      <c r="GS17" s="858"/>
      <c r="GT17" s="858"/>
      <c r="GU17" s="858"/>
      <c r="GV17" s="858"/>
      <c r="GW17" s="858"/>
      <c r="GX17" s="858"/>
      <c r="GY17" s="858"/>
      <c r="GZ17" s="858"/>
      <c r="HA17" s="858"/>
      <c r="HB17" s="858"/>
      <c r="HC17" s="858"/>
      <c r="HD17" s="858"/>
      <c r="HE17" s="858"/>
      <c r="HF17" s="858"/>
      <c r="HG17" s="858"/>
      <c r="HH17" s="858"/>
      <c r="HI17" s="858"/>
      <c r="HJ17" s="858"/>
      <c r="HK17" s="858"/>
      <c r="HL17" s="858"/>
      <c r="HM17" s="858"/>
      <c r="HN17" s="858"/>
      <c r="HO17" s="858"/>
      <c r="HP17" s="858"/>
      <c r="HQ17" s="858"/>
      <c r="HR17" s="858"/>
      <c r="HS17" s="858"/>
      <c r="HT17" s="858"/>
      <c r="HU17" s="858"/>
      <c r="HV17" s="858"/>
      <c r="HW17" s="858"/>
      <c r="HX17" s="858"/>
      <c r="HY17" s="858"/>
      <c r="HZ17" s="858"/>
      <c r="IA17" s="858"/>
      <c r="IB17" s="858"/>
      <c r="IC17" s="858"/>
      <c r="ID17" s="858"/>
      <c r="IE17" s="858"/>
      <c r="IF17" s="858"/>
      <c r="IG17" s="858"/>
      <c r="IH17" s="858"/>
      <c r="II17" s="858"/>
      <c r="IJ17" s="858"/>
      <c r="IK17" s="858"/>
      <c r="IL17" s="858"/>
      <c r="IM17" s="858"/>
      <c r="IN17" s="858"/>
      <c r="IO17" s="858"/>
      <c r="IP17" s="858"/>
      <c r="IQ17" s="858"/>
      <c r="IR17" s="858"/>
      <c r="IS17" s="858"/>
      <c r="IT17" s="858"/>
      <c r="IU17" s="858"/>
      <c r="IV17" s="858"/>
    </row>
    <row r="18" spans="1:33" ht="15.75" customHeight="1">
      <c r="A18" s="1027" t="s">
        <v>432</v>
      </c>
      <c r="B18" s="867" t="s">
        <v>707</v>
      </c>
      <c r="C18" s="868" t="s">
        <v>274</v>
      </c>
      <c r="D18" s="869">
        <v>11553</v>
      </c>
      <c r="E18" s="871">
        <v>11112</v>
      </c>
      <c r="F18" s="871"/>
      <c r="G18" s="871">
        <v>4430</v>
      </c>
      <c r="H18" s="869">
        <v>0</v>
      </c>
      <c r="I18" s="869">
        <v>0</v>
      </c>
      <c r="J18" s="869">
        <v>0</v>
      </c>
      <c r="K18" s="869">
        <v>0</v>
      </c>
      <c r="L18" s="869"/>
      <c r="M18" s="869">
        <v>0</v>
      </c>
      <c r="N18" s="869">
        <v>0</v>
      </c>
      <c r="O18" s="869">
        <v>0</v>
      </c>
      <c r="P18" s="871">
        <v>85285</v>
      </c>
      <c r="Q18" s="869">
        <v>27095</v>
      </c>
      <c r="R18" s="870">
        <v>112380</v>
      </c>
      <c r="S18" s="1018" t="s">
        <v>432</v>
      </c>
      <c r="T18" s="1019"/>
      <c r="U18" s="867" t="s">
        <v>707</v>
      </c>
      <c r="V18" s="868" t="s">
        <v>274</v>
      </c>
      <c r="W18" s="871">
        <v>56910</v>
      </c>
      <c r="X18" s="871">
        <v>14642</v>
      </c>
      <c r="Y18" s="869">
        <v>32695</v>
      </c>
      <c r="Z18" s="869">
        <v>5404</v>
      </c>
      <c r="AA18" s="869">
        <v>0</v>
      </c>
      <c r="AB18" s="869">
        <v>0</v>
      </c>
      <c r="AC18" s="869">
        <v>1293</v>
      </c>
      <c r="AD18" s="869">
        <v>6840</v>
      </c>
      <c r="AE18" s="869">
        <v>112380</v>
      </c>
      <c r="AG18" s="872">
        <v>112380</v>
      </c>
    </row>
    <row r="19" spans="1:33" ht="15.75" customHeight="1">
      <c r="A19" s="1027"/>
      <c r="B19" s="867" t="s">
        <v>707</v>
      </c>
      <c r="C19" s="868" t="s">
        <v>256</v>
      </c>
      <c r="D19" s="869">
        <v>11553</v>
      </c>
      <c r="E19" s="871">
        <v>11112</v>
      </c>
      <c r="F19" s="871"/>
      <c r="G19" s="871">
        <v>4430</v>
      </c>
      <c r="H19" s="869">
        <v>651</v>
      </c>
      <c r="I19" s="869">
        <v>0</v>
      </c>
      <c r="J19" s="869">
        <v>0</v>
      </c>
      <c r="K19" s="869">
        <v>0</v>
      </c>
      <c r="L19" s="869"/>
      <c r="M19" s="869">
        <v>0</v>
      </c>
      <c r="N19" s="869">
        <v>313</v>
      </c>
      <c r="O19" s="869">
        <v>0</v>
      </c>
      <c r="P19" s="871">
        <v>88488</v>
      </c>
      <c r="Q19" s="869">
        <v>28059</v>
      </c>
      <c r="R19" s="870">
        <v>116547</v>
      </c>
      <c r="S19" s="1020"/>
      <c r="T19" s="1021"/>
      <c r="U19" s="867" t="s">
        <v>707</v>
      </c>
      <c r="V19" s="868" t="s">
        <v>256</v>
      </c>
      <c r="W19" s="871">
        <v>59708</v>
      </c>
      <c r="X19" s="871">
        <v>15360</v>
      </c>
      <c r="Y19" s="869">
        <v>32695</v>
      </c>
      <c r="Z19" s="869">
        <v>5404</v>
      </c>
      <c r="AA19" s="869">
        <v>0</v>
      </c>
      <c r="AB19" s="869">
        <v>0</v>
      </c>
      <c r="AC19" s="869">
        <v>2744</v>
      </c>
      <c r="AD19" s="869">
        <v>6040</v>
      </c>
      <c r="AE19" s="869">
        <v>116547</v>
      </c>
      <c r="AG19" s="872"/>
    </row>
    <row r="20" spans="1:33" ht="15.75" customHeight="1">
      <c r="A20" s="1027" t="s">
        <v>836</v>
      </c>
      <c r="B20" s="867" t="s">
        <v>707</v>
      </c>
      <c r="C20" s="868" t="s">
        <v>274</v>
      </c>
      <c r="D20" s="869">
        <v>3400</v>
      </c>
      <c r="E20" s="871">
        <v>15542</v>
      </c>
      <c r="F20" s="871"/>
      <c r="G20" s="871">
        <v>5114</v>
      </c>
      <c r="H20" s="869">
        <v>0</v>
      </c>
      <c r="I20" s="869">
        <v>0</v>
      </c>
      <c r="J20" s="869">
        <v>0</v>
      </c>
      <c r="K20" s="869">
        <v>0</v>
      </c>
      <c r="L20" s="869"/>
      <c r="M20" s="869">
        <v>0</v>
      </c>
      <c r="N20" s="871">
        <v>0</v>
      </c>
      <c r="O20" s="869">
        <v>0</v>
      </c>
      <c r="P20" s="871">
        <v>70588</v>
      </c>
      <c r="Q20" s="869">
        <v>24056</v>
      </c>
      <c r="R20" s="870">
        <v>94644</v>
      </c>
      <c r="S20" s="1018" t="s">
        <v>836</v>
      </c>
      <c r="T20" s="1019"/>
      <c r="U20" s="867" t="s">
        <v>707</v>
      </c>
      <c r="V20" s="868" t="s">
        <v>274</v>
      </c>
      <c r="W20" s="871">
        <v>0</v>
      </c>
      <c r="X20" s="871">
        <v>0</v>
      </c>
      <c r="Y20" s="869">
        <v>91944</v>
      </c>
      <c r="Z20" s="869">
        <v>50705</v>
      </c>
      <c r="AA20" s="869">
        <v>0</v>
      </c>
      <c r="AB20" s="869">
        <v>0</v>
      </c>
      <c r="AC20" s="869">
        <v>0</v>
      </c>
      <c r="AD20" s="869">
        <v>2700</v>
      </c>
      <c r="AE20" s="869">
        <v>94644</v>
      </c>
      <c r="AG20" s="872">
        <v>94644</v>
      </c>
    </row>
    <row r="21" spans="1:256" s="878" customFormat="1" ht="15.75" customHeight="1">
      <c r="A21" s="1027"/>
      <c r="B21" s="867" t="s">
        <v>707</v>
      </c>
      <c r="C21" s="868" t="s">
        <v>256</v>
      </c>
      <c r="D21" s="869">
        <v>3400</v>
      </c>
      <c r="E21" s="871">
        <v>15542</v>
      </c>
      <c r="F21" s="871"/>
      <c r="G21" s="871">
        <v>5114</v>
      </c>
      <c r="H21" s="869">
        <v>0</v>
      </c>
      <c r="I21" s="869">
        <v>0</v>
      </c>
      <c r="J21" s="869">
        <v>0</v>
      </c>
      <c r="K21" s="869">
        <v>0</v>
      </c>
      <c r="L21" s="869"/>
      <c r="M21" s="869">
        <v>0</v>
      </c>
      <c r="N21" s="871">
        <v>0</v>
      </c>
      <c r="O21" s="869">
        <v>0</v>
      </c>
      <c r="P21" s="871">
        <v>70588</v>
      </c>
      <c r="Q21" s="869">
        <v>24056</v>
      </c>
      <c r="R21" s="870">
        <v>94644</v>
      </c>
      <c r="S21" s="1020"/>
      <c r="T21" s="1021"/>
      <c r="U21" s="867" t="s">
        <v>707</v>
      </c>
      <c r="V21" s="868" t="s">
        <v>256</v>
      </c>
      <c r="W21" s="871">
        <v>0</v>
      </c>
      <c r="X21" s="871">
        <v>0</v>
      </c>
      <c r="Y21" s="869">
        <v>91490</v>
      </c>
      <c r="Z21" s="869">
        <v>50705</v>
      </c>
      <c r="AA21" s="869">
        <v>0</v>
      </c>
      <c r="AB21" s="869">
        <v>0</v>
      </c>
      <c r="AC21" s="869">
        <v>454</v>
      </c>
      <c r="AD21" s="869">
        <v>2700</v>
      </c>
      <c r="AE21" s="869">
        <v>94644</v>
      </c>
      <c r="AF21" s="859"/>
      <c r="AG21" s="872"/>
      <c r="AH21" s="859"/>
      <c r="AI21" s="859"/>
      <c r="AJ21" s="859"/>
      <c r="AK21" s="859"/>
      <c r="AL21" s="859"/>
      <c r="AM21" s="859"/>
      <c r="AN21" s="859"/>
      <c r="AO21" s="859"/>
      <c r="AP21" s="859"/>
      <c r="AQ21" s="859"/>
      <c r="AR21" s="859"/>
      <c r="AS21" s="859"/>
      <c r="AT21" s="859"/>
      <c r="AU21" s="859"/>
      <c r="AV21" s="859"/>
      <c r="AW21" s="859"/>
      <c r="AX21" s="859"/>
      <c r="AY21" s="859"/>
      <c r="AZ21" s="859"/>
      <c r="BA21" s="859"/>
      <c r="BB21" s="859"/>
      <c r="BC21" s="859"/>
      <c r="BD21" s="859"/>
      <c r="BE21" s="859"/>
      <c r="BF21" s="859"/>
      <c r="BG21" s="859"/>
      <c r="BH21" s="859"/>
      <c r="BI21" s="859"/>
      <c r="BJ21" s="859"/>
      <c r="BK21" s="859"/>
      <c r="BL21" s="859"/>
      <c r="BM21" s="859"/>
      <c r="BN21" s="859"/>
      <c r="BO21" s="859"/>
      <c r="BP21" s="859"/>
      <c r="BQ21" s="859"/>
      <c r="BR21" s="859"/>
      <c r="BS21" s="859"/>
      <c r="BT21" s="859"/>
      <c r="BU21" s="859"/>
      <c r="BV21" s="859"/>
      <c r="BW21" s="859"/>
      <c r="BX21" s="859"/>
      <c r="BY21" s="859"/>
      <c r="BZ21" s="859"/>
      <c r="CA21" s="859"/>
      <c r="CB21" s="859"/>
      <c r="CC21" s="859"/>
      <c r="CD21" s="859"/>
      <c r="CE21" s="859"/>
      <c r="CF21" s="859"/>
      <c r="CG21" s="859"/>
      <c r="CH21" s="859"/>
      <c r="CI21" s="859"/>
      <c r="CJ21" s="859"/>
      <c r="CK21" s="859"/>
      <c r="CL21" s="859"/>
      <c r="CM21" s="859"/>
      <c r="CN21" s="859"/>
      <c r="CO21" s="859"/>
      <c r="CP21" s="859"/>
      <c r="CQ21" s="859"/>
      <c r="CR21" s="859"/>
      <c r="CS21" s="859"/>
      <c r="CT21" s="859"/>
      <c r="CU21" s="859"/>
      <c r="CV21" s="859"/>
      <c r="CW21" s="859"/>
      <c r="CX21" s="859"/>
      <c r="CY21" s="859"/>
      <c r="CZ21" s="859"/>
      <c r="DA21" s="859"/>
      <c r="DB21" s="859"/>
      <c r="DC21" s="859"/>
      <c r="DD21" s="859"/>
      <c r="DE21" s="859"/>
      <c r="DF21" s="859"/>
      <c r="DG21" s="859"/>
      <c r="DH21" s="859"/>
      <c r="DI21" s="859"/>
      <c r="DJ21" s="859"/>
      <c r="DK21" s="859"/>
      <c r="DL21" s="859"/>
      <c r="DM21" s="859"/>
      <c r="DN21" s="859"/>
      <c r="DO21" s="859"/>
      <c r="DP21" s="859"/>
      <c r="DQ21" s="859"/>
      <c r="DR21" s="859"/>
      <c r="DS21" s="859"/>
      <c r="DT21" s="859"/>
      <c r="DU21" s="859"/>
      <c r="DV21" s="859"/>
      <c r="DW21" s="859"/>
      <c r="DX21" s="859"/>
      <c r="DY21" s="859"/>
      <c r="DZ21" s="859"/>
      <c r="EA21" s="859"/>
      <c r="EB21" s="859"/>
      <c r="EC21" s="859"/>
      <c r="ED21" s="859"/>
      <c r="EE21" s="859"/>
      <c r="EF21" s="859"/>
      <c r="EG21" s="859"/>
      <c r="EH21" s="859"/>
      <c r="EI21" s="859"/>
      <c r="EJ21" s="859"/>
      <c r="EK21" s="859"/>
      <c r="EL21" s="859"/>
      <c r="EM21" s="859"/>
      <c r="EN21" s="859"/>
      <c r="EO21" s="859"/>
      <c r="EP21" s="859"/>
      <c r="EQ21" s="859"/>
      <c r="ER21" s="859"/>
      <c r="ES21" s="859"/>
      <c r="ET21" s="859"/>
      <c r="EU21" s="859"/>
      <c r="EV21" s="859"/>
      <c r="EW21" s="859"/>
      <c r="EX21" s="859"/>
      <c r="EY21" s="859"/>
      <c r="EZ21" s="859"/>
      <c r="FA21" s="859"/>
      <c r="FB21" s="859"/>
      <c r="FC21" s="859"/>
      <c r="FD21" s="859"/>
      <c r="FE21" s="859"/>
      <c r="FF21" s="859"/>
      <c r="FG21" s="859"/>
      <c r="FH21" s="859"/>
      <c r="FI21" s="859"/>
      <c r="FJ21" s="859"/>
      <c r="FK21" s="859"/>
      <c r="FL21" s="859"/>
      <c r="FM21" s="859"/>
      <c r="FN21" s="859"/>
      <c r="FO21" s="859"/>
      <c r="FP21" s="859"/>
      <c r="FQ21" s="859"/>
      <c r="FR21" s="859"/>
      <c r="FS21" s="859"/>
      <c r="FT21" s="859"/>
      <c r="FU21" s="859"/>
      <c r="FV21" s="859"/>
      <c r="FW21" s="859"/>
      <c r="FX21" s="859"/>
      <c r="FY21" s="859"/>
      <c r="FZ21" s="859"/>
      <c r="GA21" s="859"/>
      <c r="GB21" s="859"/>
      <c r="GC21" s="859"/>
      <c r="GD21" s="859"/>
      <c r="GE21" s="859"/>
      <c r="GF21" s="859"/>
      <c r="GG21" s="859"/>
      <c r="GH21" s="859"/>
      <c r="GI21" s="859"/>
      <c r="GJ21" s="859"/>
      <c r="GK21" s="859"/>
      <c r="GL21" s="859"/>
      <c r="GM21" s="859"/>
      <c r="GN21" s="859"/>
      <c r="GO21" s="859"/>
      <c r="GP21" s="859"/>
      <c r="GQ21" s="859"/>
      <c r="GR21" s="859"/>
      <c r="GS21" s="859"/>
      <c r="GT21" s="859"/>
      <c r="GU21" s="859"/>
      <c r="GV21" s="859"/>
      <c r="GW21" s="859"/>
      <c r="GX21" s="859"/>
      <c r="GY21" s="859"/>
      <c r="GZ21" s="859"/>
      <c r="HA21" s="859"/>
      <c r="HB21" s="859"/>
      <c r="HC21" s="859"/>
      <c r="HD21" s="859"/>
      <c r="HE21" s="859"/>
      <c r="HF21" s="859"/>
      <c r="HG21" s="859"/>
      <c r="HH21" s="859"/>
      <c r="HI21" s="859"/>
      <c r="HJ21" s="859"/>
      <c r="HK21" s="859"/>
      <c r="HL21" s="859"/>
      <c r="HM21" s="859"/>
      <c r="HN21" s="859"/>
      <c r="HO21" s="859"/>
      <c r="HP21" s="859"/>
      <c r="HQ21" s="859"/>
      <c r="HR21" s="859"/>
      <c r="HS21" s="859"/>
      <c r="HT21" s="859"/>
      <c r="HU21" s="859"/>
      <c r="HV21" s="859"/>
      <c r="HW21" s="859"/>
      <c r="HX21" s="859"/>
      <c r="HY21" s="859"/>
      <c r="HZ21" s="859"/>
      <c r="IA21" s="859"/>
      <c r="IB21" s="859"/>
      <c r="IC21" s="859"/>
      <c r="ID21" s="859"/>
      <c r="IE21" s="859"/>
      <c r="IF21" s="859"/>
      <c r="IG21" s="859"/>
      <c r="IH21" s="859"/>
      <c r="II21" s="859"/>
      <c r="IJ21" s="859"/>
      <c r="IK21" s="859"/>
      <c r="IL21" s="859"/>
      <c r="IM21" s="859"/>
      <c r="IN21" s="859"/>
      <c r="IO21" s="859"/>
      <c r="IP21" s="859"/>
      <c r="IQ21" s="859"/>
      <c r="IR21" s="859"/>
      <c r="IS21" s="859"/>
      <c r="IT21" s="859"/>
      <c r="IU21" s="859"/>
      <c r="IV21" s="859"/>
    </row>
    <row r="22" spans="1:33" ht="15.75" customHeight="1">
      <c r="A22" s="1027" t="s">
        <v>837</v>
      </c>
      <c r="B22" s="867" t="s">
        <v>707</v>
      </c>
      <c r="C22" s="868" t="s">
        <v>274</v>
      </c>
      <c r="D22" s="869">
        <v>0</v>
      </c>
      <c r="E22" s="871">
        <v>0</v>
      </c>
      <c r="F22" s="871"/>
      <c r="G22" s="871">
        <v>0</v>
      </c>
      <c r="H22" s="869">
        <v>0</v>
      </c>
      <c r="I22" s="869">
        <v>0</v>
      </c>
      <c r="J22" s="869">
        <v>0</v>
      </c>
      <c r="K22" s="869">
        <v>0</v>
      </c>
      <c r="L22" s="869"/>
      <c r="M22" s="869">
        <v>0</v>
      </c>
      <c r="N22" s="869">
        <v>0</v>
      </c>
      <c r="O22" s="869">
        <v>0</v>
      </c>
      <c r="P22" s="871">
        <v>1819</v>
      </c>
      <c r="Q22" s="869">
        <v>0</v>
      </c>
      <c r="R22" s="870">
        <v>1819</v>
      </c>
      <c r="S22" s="1018" t="s">
        <v>837</v>
      </c>
      <c r="T22" s="1019"/>
      <c r="U22" s="867" t="s">
        <v>707</v>
      </c>
      <c r="V22" s="868" t="s">
        <v>274</v>
      </c>
      <c r="W22" s="871">
        <v>0</v>
      </c>
      <c r="X22" s="871">
        <v>0</v>
      </c>
      <c r="Y22" s="869">
        <v>1819</v>
      </c>
      <c r="Z22" s="869">
        <v>0</v>
      </c>
      <c r="AA22" s="869">
        <v>0</v>
      </c>
      <c r="AB22" s="869">
        <v>0</v>
      </c>
      <c r="AC22" s="869">
        <v>0</v>
      </c>
      <c r="AD22" s="869">
        <v>0</v>
      </c>
      <c r="AE22" s="869">
        <v>1819</v>
      </c>
      <c r="AG22" s="872">
        <v>1819</v>
      </c>
    </row>
    <row r="23" spans="1:33" ht="15.75" customHeight="1">
      <c r="A23" s="1027"/>
      <c r="B23" s="867" t="s">
        <v>707</v>
      </c>
      <c r="C23" s="868" t="s">
        <v>256</v>
      </c>
      <c r="D23" s="869">
        <v>0</v>
      </c>
      <c r="E23" s="871">
        <v>0</v>
      </c>
      <c r="F23" s="871"/>
      <c r="G23" s="871">
        <v>0</v>
      </c>
      <c r="H23" s="869">
        <v>0</v>
      </c>
      <c r="I23" s="869">
        <v>0</v>
      </c>
      <c r="J23" s="869">
        <v>0</v>
      </c>
      <c r="K23" s="869">
        <v>0</v>
      </c>
      <c r="L23" s="869"/>
      <c r="M23" s="869">
        <v>0</v>
      </c>
      <c r="N23" s="869">
        <v>0</v>
      </c>
      <c r="O23" s="869">
        <v>0</v>
      </c>
      <c r="P23" s="871">
        <v>1819</v>
      </c>
      <c r="Q23" s="869">
        <v>0</v>
      </c>
      <c r="R23" s="870">
        <v>1819</v>
      </c>
      <c r="S23" s="1020"/>
      <c r="T23" s="1021"/>
      <c r="U23" s="867" t="s">
        <v>707</v>
      </c>
      <c r="V23" s="868" t="s">
        <v>256</v>
      </c>
      <c r="W23" s="871">
        <v>0</v>
      </c>
      <c r="X23" s="871">
        <v>0</v>
      </c>
      <c r="Y23" s="869">
        <v>1819</v>
      </c>
      <c r="Z23" s="869">
        <v>0</v>
      </c>
      <c r="AA23" s="869">
        <v>0</v>
      </c>
      <c r="AB23" s="869">
        <v>0</v>
      </c>
      <c r="AC23" s="869">
        <v>0</v>
      </c>
      <c r="AD23" s="869">
        <v>0</v>
      </c>
      <c r="AE23" s="869">
        <v>1819</v>
      </c>
      <c r="AG23" s="872"/>
    </row>
    <row r="24" spans="1:33" ht="15.75" customHeight="1">
      <c r="A24" s="1027" t="s">
        <v>838</v>
      </c>
      <c r="B24" s="867" t="s">
        <v>707</v>
      </c>
      <c r="C24" s="868" t="s">
        <v>274</v>
      </c>
      <c r="D24" s="869">
        <v>120</v>
      </c>
      <c r="E24" s="871">
        <v>9552</v>
      </c>
      <c r="F24" s="871"/>
      <c r="G24" s="871">
        <v>2558</v>
      </c>
      <c r="H24" s="869">
        <v>0</v>
      </c>
      <c r="I24" s="869">
        <v>0</v>
      </c>
      <c r="J24" s="869">
        <v>0</v>
      </c>
      <c r="K24" s="869">
        <v>0</v>
      </c>
      <c r="L24" s="869"/>
      <c r="M24" s="869">
        <v>0</v>
      </c>
      <c r="N24" s="869">
        <v>0</v>
      </c>
      <c r="O24" s="869">
        <v>0</v>
      </c>
      <c r="P24" s="871">
        <v>27129</v>
      </c>
      <c r="Q24" s="869">
        <v>12230</v>
      </c>
      <c r="R24" s="870">
        <v>39359</v>
      </c>
      <c r="S24" s="1018" t="s">
        <v>838</v>
      </c>
      <c r="T24" s="1019"/>
      <c r="U24" s="867" t="s">
        <v>707</v>
      </c>
      <c r="V24" s="868" t="s">
        <v>274</v>
      </c>
      <c r="W24" s="871">
        <v>0</v>
      </c>
      <c r="X24" s="871">
        <v>0</v>
      </c>
      <c r="Y24" s="869">
        <v>36289</v>
      </c>
      <c r="Z24" s="869">
        <v>24890</v>
      </c>
      <c r="AA24" s="869">
        <v>0</v>
      </c>
      <c r="AB24" s="869">
        <v>0</v>
      </c>
      <c r="AC24" s="869">
        <v>0</v>
      </c>
      <c r="AD24" s="869">
        <v>3070</v>
      </c>
      <c r="AE24" s="869">
        <v>39359</v>
      </c>
      <c r="AG24" s="872">
        <v>39359</v>
      </c>
    </row>
    <row r="25" spans="1:33" ht="15.75" customHeight="1">
      <c r="A25" s="1027"/>
      <c r="B25" s="867" t="s">
        <v>707</v>
      </c>
      <c r="C25" s="868" t="s">
        <v>256</v>
      </c>
      <c r="D25" s="869">
        <v>120</v>
      </c>
      <c r="E25" s="871">
        <v>9552</v>
      </c>
      <c r="F25" s="871"/>
      <c r="G25" s="871">
        <v>2558</v>
      </c>
      <c r="H25" s="869">
        <v>0</v>
      </c>
      <c r="I25" s="869">
        <v>0</v>
      </c>
      <c r="J25" s="869">
        <v>0</v>
      </c>
      <c r="K25" s="869">
        <v>0</v>
      </c>
      <c r="L25" s="869"/>
      <c r="M25" s="869">
        <v>0</v>
      </c>
      <c r="N25" s="869">
        <v>0</v>
      </c>
      <c r="O25" s="869">
        <v>0</v>
      </c>
      <c r="P25" s="871">
        <v>27129</v>
      </c>
      <c r="Q25" s="869">
        <v>12230</v>
      </c>
      <c r="R25" s="870">
        <v>39359</v>
      </c>
      <c r="S25" s="1020"/>
      <c r="T25" s="1021"/>
      <c r="U25" s="867" t="s">
        <v>707</v>
      </c>
      <c r="V25" s="868" t="s">
        <v>256</v>
      </c>
      <c r="W25" s="871">
        <v>0</v>
      </c>
      <c r="X25" s="871">
        <v>0</v>
      </c>
      <c r="Y25" s="869">
        <v>36289</v>
      </c>
      <c r="Z25" s="869">
        <v>24890</v>
      </c>
      <c r="AA25" s="869">
        <v>0</v>
      </c>
      <c r="AB25" s="869">
        <v>0</v>
      </c>
      <c r="AC25" s="869">
        <v>0</v>
      </c>
      <c r="AD25" s="869">
        <v>3070</v>
      </c>
      <c r="AE25" s="869">
        <v>39359</v>
      </c>
      <c r="AG25" s="872"/>
    </row>
    <row r="26" spans="1:33" ht="15.75" customHeight="1">
      <c r="A26" s="1034" t="s">
        <v>839</v>
      </c>
      <c r="B26" s="867" t="s">
        <v>707</v>
      </c>
      <c r="C26" s="879" t="s">
        <v>274</v>
      </c>
      <c r="D26" s="876">
        <v>3520</v>
      </c>
      <c r="E26" s="876">
        <v>25094</v>
      </c>
      <c r="F26" s="876"/>
      <c r="G26" s="876">
        <v>7672</v>
      </c>
      <c r="H26" s="876">
        <v>0</v>
      </c>
      <c r="I26" s="876">
        <v>0</v>
      </c>
      <c r="J26" s="876">
        <v>0</v>
      </c>
      <c r="K26" s="876">
        <v>0</v>
      </c>
      <c r="L26" s="876"/>
      <c r="M26" s="876">
        <v>0</v>
      </c>
      <c r="N26" s="876">
        <v>0</v>
      </c>
      <c r="O26" s="876">
        <v>0</v>
      </c>
      <c r="P26" s="876">
        <v>99536</v>
      </c>
      <c r="Q26" s="876">
        <v>36286</v>
      </c>
      <c r="R26" s="876">
        <v>135822</v>
      </c>
      <c r="S26" s="1022" t="s">
        <v>839</v>
      </c>
      <c r="T26" s="1022"/>
      <c r="U26" s="867" t="s">
        <v>707</v>
      </c>
      <c r="V26" s="868" t="s">
        <v>274</v>
      </c>
      <c r="W26" s="876">
        <v>0</v>
      </c>
      <c r="X26" s="876">
        <v>0</v>
      </c>
      <c r="Y26" s="876">
        <v>130052</v>
      </c>
      <c r="Z26" s="876">
        <v>75595</v>
      </c>
      <c r="AA26" s="876">
        <v>0</v>
      </c>
      <c r="AB26" s="876">
        <v>0</v>
      </c>
      <c r="AC26" s="876">
        <v>0</v>
      </c>
      <c r="AD26" s="876">
        <v>5770</v>
      </c>
      <c r="AE26" s="876">
        <v>135822</v>
      </c>
      <c r="AF26" s="859">
        <v>0</v>
      </c>
      <c r="AG26" s="872"/>
    </row>
    <row r="27" spans="1:256" s="878" customFormat="1" ht="15.75" customHeight="1">
      <c r="A27" s="1034"/>
      <c r="B27" s="867" t="s">
        <v>707</v>
      </c>
      <c r="C27" s="868" t="s">
        <v>256</v>
      </c>
      <c r="D27" s="876">
        <v>3520</v>
      </c>
      <c r="E27" s="876">
        <v>25094</v>
      </c>
      <c r="F27" s="876"/>
      <c r="G27" s="876">
        <v>7672</v>
      </c>
      <c r="H27" s="876">
        <v>0</v>
      </c>
      <c r="I27" s="876">
        <v>0</v>
      </c>
      <c r="J27" s="876">
        <v>0</v>
      </c>
      <c r="K27" s="876">
        <v>0</v>
      </c>
      <c r="L27" s="876"/>
      <c r="M27" s="876">
        <v>0</v>
      </c>
      <c r="N27" s="876">
        <v>0</v>
      </c>
      <c r="O27" s="876">
        <v>0</v>
      </c>
      <c r="P27" s="876">
        <v>99536</v>
      </c>
      <c r="Q27" s="876">
        <v>36286</v>
      </c>
      <c r="R27" s="876">
        <v>135822</v>
      </c>
      <c r="S27" s="1022"/>
      <c r="T27" s="1022"/>
      <c r="U27" s="867" t="s">
        <v>707</v>
      </c>
      <c r="V27" s="868" t="s">
        <v>256</v>
      </c>
      <c r="W27" s="876">
        <v>0</v>
      </c>
      <c r="X27" s="876">
        <v>0</v>
      </c>
      <c r="Y27" s="876">
        <v>129598</v>
      </c>
      <c r="Z27" s="876">
        <v>75595</v>
      </c>
      <c r="AA27" s="876">
        <v>0</v>
      </c>
      <c r="AB27" s="876">
        <v>0</v>
      </c>
      <c r="AC27" s="876">
        <v>454</v>
      </c>
      <c r="AD27" s="876">
        <v>5770</v>
      </c>
      <c r="AE27" s="876">
        <v>135822</v>
      </c>
      <c r="AF27" s="859"/>
      <c r="AG27" s="872"/>
      <c r="AH27" s="859"/>
      <c r="AI27" s="859"/>
      <c r="AJ27" s="859"/>
      <c r="AK27" s="859"/>
      <c r="AL27" s="859"/>
      <c r="AM27" s="859"/>
      <c r="AN27" s="859"/>
      <c r="AO27" s="859"/>
      <c r="AP27" s="859"/>
      <c r="AQ27" s="859"/>
      <c r="AR27" s="859"/>
      <c r="AS27" s="859"/>
      <c r="AT27" s="859"/>
      <c r="AU27" s="859"/>
      <c r="AV27" s="859"/>
      <c r="AW27" s="859"/>
      <c r="AX27" s="859"/>
      <c r="AY27" s="859"/>
      <c r="AZ27" s="859"/>
      <c r="BA27" s="859"/>
      <c r="BB27" s="859"/>
      <c r="BC27" s="859"/>
      <c r="BD27" s="859"/>
      <c r="BE27" s="859"/>
      <c r="BF27" s="859"/>
      <c r="BG27" s="859"/>
      <c r="BH27" s="859"/>
      <c r="BI27" s="859"/>
      <c r="BJ27" s="859"/>
      <c r="BK27" s="859"/>
      <c r="BL27" s="859"/>
      <c r="BM27" s="859"/>
      <c r="BN27" s="859"/>
      <c r="BO27" s="859"/>
      <c r="BP27" s="859"/>
      <c r="BQ27" s="859"/>
      <c r="BR27" s="859"/>
      <c r="BS27" s="859"/>
      <c r="BT27" s="859"/>
      <c r="BU27" s="859"/>
      <c r="BV27" s="859"/>
      <c r="BW27" s="859"/>
      <c r="BX27" s="859"/>
      <c r="BY27" s="859"/>
      <c r="BZ27" s="859"/>
      <c r="CA27" s="859"/>
      <c r="CB27" s="859"/>
      <c r="CC27" s="859"/>
      <c r="CD27" s="859"/>
      <c r="CE27" s="859"/>
      <c r="CF27" s="859"/>
      <c r="CG27" s="859"/>
      <c r="CH27" s="859"/>
      <c r="CI27" s="859"/>
      <c r="CJ27" s="859"/>
      <c r="CK27" s="859"/>
      <c r="CL27" s="859"/>
      <c r="CM27" s="859"/>
      <c r="CN27" s="859"/>
      <c r="CO27" s="859"/>
      <c r="CP27" s="859"/>
      <c r="CQ27" s="859"/>
      <c r="CR27" s="859"/>
      <c r="CS27" s="859"/>
      <c r="CT27" s="859"/>
      <c r="CU27" s="859"/>
      <c r="CV27" s="859"/>
      <c r="CW27" s="859"/>
      <c r="CX27" s="859"/>
      <c r="CY27" s="859"/>
      <c r="CZ27" s="859"/>
      <c r="DA27" s="859"/>
      <c r="DB27" s="859"/>
      <c r="DC27" s="859"/>
      <c r="DD27" s="859"/>
      <c r="DE27" s="859"/>
      <c r="DF27" s="859"/>
      <c r="DG27" s="859"/>
      <c r="DH27" s="859"/>
      <c r="DI27" s="859"/>
      <c r="DJ27" s="859"/>
      <c r="DK27" s="859"/>
      <c r="DL27" s="859"/>
      <c r="DM27" s="859"/>
      <c r="DN27" s="859"/>
      <c r="DO27" s="859"/>
      <c r="DP27" s="859"/>
      <c r="DQ27" s="859"/>
      <c r="DR27" s="859"/>
      <c r="DS27" s="859"/>
      <c r="DT27" s="859"/>
      <c r="DU27" s="859"/>
      <c r="DV27" s="859"/>
      <c r="DW27" s="859"/>
      <c r="DX27" s="859"/>
      <c r="DY27" s="859"/>
      <c r="DZ27" s="859"/>
      <c r="EA27" s="859"/>
      <c r="EB27" s="859"/>
      <c r="EC27" s="859"/>
      <c r="ED27" s="859"/>
      <c r="EE27" s="859"/>
      <c r="EF27" s="859"/>
      <c r="EG27" s="859"/>
      <c r="EH27" s="859"/>
      <c r="EI27" s="859"/>
      <c r="EJ27" s="859"/>
      <c r="EK27" s="859"/>
      <c r="EL27" s="859"/>
      <c r="EM27" s="859"/>
      <c r="EN27" s="859"/>
      <c r="EO27" s="859"/>
      <c r="EP27" s="859"/>
      <c r="EQ27" s="859"/>
      <c r="ER27" s="859"/>
      <c r="ES27" s="859"/>
      <c r="ET27" s="859"/>
      <c r="EU27" s="859"/>
      <c r="EV27" s="859"/>
      <c r="EW27" s="859"/>
      <c r="EX27" s="859"/>
      <c r="EY27" s="859"/>
      <c r="EZ27" s="859"/>
      <c r="FA27" s="859"/>
      <c r="FB27" s="859"/>
      <c r="FC27" s="859"/>
      <c r="FD27" s="859"/>
      <c r="FE27" s="859"/>
      <c r="FF27" s="859"/>
      <c r="FG27" s="859"/>
      <c r="FH27" s="859"/>
      <c r="FI27" s="859"/>
      <c r="FJ27" s="859"/>
      <c r="FK27" s="859"/>
      <c r="FL27" s="859"/>
      <c r="FM27" s="859"/>
      <c r="FN27" s="859"/>
      <c r="FO27" s="859"/>
      <c r="FP27" s="859"/>
      <c r="FQ27" s="859"/>
      <c r="FR27" s="859"/>
      <c r="FS27" s="859"/>
      <c r="FT27" s="859"/>
      <c r="FU27" s="859"/>
      <c r="FV27" s="859"/>
      <c r="FW27" s="859"/>
      <c r="FX27" s="859"/>
      <c r="FY27" s="859"/>
      <c r="FZ27" s="859"/>
      <c r="GA27" s="859"/>
      <c r="GB27" s="859"/>
      <c r="GC27" s="859"/>
      <c r="GD27" s="859"/>
      <c r="GE27" s="859"/>
      <c r="GF27" s="859"/>
      <c r="GG27" s="859"/>
      <c r="GH27" s="859"/>
      <c r="GI27" s="859"/>
      <c r="GJ27" s="859"/>
      <c r="GK27" s="859"/>
      <c r="GL27" s="859"/>
      <c r="GM27" s="859"/>
      <c r="GN27" s="859"/>
      <c r="GO27" s="859"/>
      <c r="GP27" s="859"/>
      <c r="GQ27" s="859"/>
      <c r="GR27" s="859"/>
      <c r="GS27" s="859"/>
      <c r="GT27" s="859"/>
      <c r="GU27" s="859"/>
      <c r="GV27" s="859"/>
      <c r="GW27" s="859"/>
      <c r="GX27" s="859"/>
      <c r="GY27" s="859"/>
      <c r="GZ27" s="859"/>
      <c r="HA27" s="859"/>
      <c r="HB27" s="859"/>
      <c r="HC27" s="859"/>
      <c r="HD27" s="859"/>
      <c r="HE27" s="859"/>
      <c r="HF27" s="859"/>
      <c r="HG27" s="859"/>
      <c r="HH27" s="859"/>
      <c r="HI27" s="859"/>
      <c r="HJ27" s="859"/>
      <c r="HK27" s="859"/>
      <c r="HL27" s="859"/>
      <c r="HM27" s="859"/>
      <c r="HN27" s="859"/>
      <c r="HO27" s="859"/>
      <c r="HP27" s="859"/>
      <c r="HQ27" s="859"/>
      <c r="HR27" s="859"/>
      <c r="HS27" s="859"/>
      <c r="HT27" s="859"/>
      <c r="HU27" s="859"/>
      <c r="HV27" s="859"/>
      <c r="HW27" s="859"/>
      <c r="HX27" s="859"/>
      <c r="HY27" s="859"/>
      <c r="HZ27" s="859"/>
      <c r="IA27" s="859"/>
      <c r="IB27" s="859"/>
      <c r="IC27" s="859"/>
      <c r="ID27" s="859"/>
      <c r="IE27" s="859"/>
      <c r="IF27" s="859"/>
      <c r="IG27" s="859"/>
      <c r="IH27" s="859"/>
      <c r="II27" s="859"/>
      <c r="IJ27" s="859"/>
      <c r="IK27" s="859"/>
      <c r="IL27" s="859"/>
      <c r="IM27" s="859"/>
      <c r="IN27" s="859"/>
      <c r="IO27" s="859"/>
      <c r="IP27" s="859"/>
      <c r="IQ27" s="859"/>
      <c r="IR27" s="859"/>
      <c r="IS27" s="859"/>
      <c r="IT27" s="859"/>
      <c r="IU27" s="859"/>
      <c r="IV27" s="859"/>
    </row>
    <row r="28" spans="1:256" s="878" customFormat="1" ht="15.75" customHeight="1">
      <c r="A28" s="1027" t="s">
        <v>840</v>
      </c>
      <c r="B28" s="867" t="s">
        <v>707</v>
      </c>
      <c r="C28" s="868" t="s">
        <v>274</v>
      </c>
      <c r="D28" s="869">
        <v>7645</v>
      </c>
      <c r="E28" s="871">
        <v>18039</v>
      </c>
      <c r="F28" s="871"/>
      <c r="G28" s="871">
        <v>5902</v>
      </c>
      <c r="H28" s="869">
        <v>0</v>
      </c>
      <c r="I28" s="869">
        <v>0</v>
      </c>
      <c r="J28" s="869">
        <v>0</v>
      </c>
      <c r="K28" s="869">
        <v>0</v>
      </c>
      <c r="L28" s="869"/>
      <c r="M28" s="869">
        <v>0</v>
      </c>
      <c r="N28" s="869">
        <v>0</v>
      </c>
      <c r="O28" s="869">
        <v>0</v>
      </c>
      <c r="P28" s="871">
        <v>98089</v>
      </c>
      <c r="Q28" s="869">
        <v>31586</v>
      </c>
      <c r="R28" s="870">
        <v>129675</v>
      </c>
      <c r="S28" s="1022" t="s">
        <v>840</v>
      </c>
      <c r="T28" s="1022"/>
      <c r="U28" s="867" t="s">
        <v>707</v>
      </c>
      <c r="V28" s="868" t="s">
        <v>274</v>
      </c>
      <c r="W28" s="871">
        <v>0</v>
      </c>
      <c r="X28" s="871">
        <v>0</v>
      </c>
      <c r="Y28" s="869">
        <v>128675</v>
      </c>
      <c r="Z28" s="869">
        <v>47076</v>
      </c>
      <c r="AA28" s="869">
        <v>0</v>
      </c>
      <c r="AB28" s="869">
        <v>0</v>
      </c>
      <c r="AC28" s="869">
        <v>0</v>
      </c>
      <c r="AD28" s="869">
        <v>1000</v>
      </c>
      <c r="AE28" s="869">
        <v>129675</v>
      </c>
      <c r="AF28" s="859"/>
      <c r="AG28" s="872">
        <v>129675</v>
      </c>
      <c r="AH28" s="859"/>
      <c r="AI28" s="859"/>
      <c r="AJ28" s="859"/>
      <c r="AK28" s="859"/>
      <c r="AL28" s="859"/>
      <c r="AM28" s="859"/>
      <c r="AN28" s="859"/>
      <c r="AO28" s="859"/>
      <c r="AP28" s="859"/>
      <c r="AQ28" s="859"/>
      <c r="AR28" s="859"/>
      <c r="AS28" s="859"/>
      <c r="AT28" s="859"/>
      <c r="AU28" s="859"/>
      <c r="AV28" s="859"/>
      <c r="AW28" s="859"/>
      <c r="AX28" s="859"/>
      <c r="AY28" s="859"/>
      <c r="AZ28" s="859"/>
      <c r="BA28" s="859"/>
      <c r="BB28" s="859"/>
      <c r="BC28" s="859"/>
      <c r="BD28" s="859"/>
      <c r="BE28" s="859"/>
      <c r="BF28" s="859"/>
      <c r="BG28" s="859"/>
      <c r="BH28" s="859"/>
      <c r="BI28" s="859"/>
      <c r="BJ28" s="859"/>
      <c r="BK28" s="859"/>
      <c r="BL28" s="859"/>
      <c r="BM28" s="859"/>
      <c r="BN28" s="859"/>
      <c r="BO28" s="859"/>
      <c r="BP28" s="859"/>
      <c r="BQ28" s="859"/>
      <c r="BR28" s="859"/>
      <c r="BS28" s="859"/>
      <c r="BT28" s="859"/>
      <c r="BU28" s="859"/>
      <c r="BV28" s="859"/>
      <c r="BW28" s="859"/>
      <c r="BX28" s="859"/>
      <c r="BY28" s="859"/>
      <c r="BZ28" s="859"/>
      <c r="CA28" s="859"/>
      <c r="CB28" s="859"/>
      <c r="CC28" s="859"/>
      <c r="CD28" s="859"/>
      <c r="CE28" s="859"/>
      <c r="CF28" s="859"/>
      <c r="CG28" s="859"/>
      <c r="CH28" s="859"/>
      <c r="CI28" s="859"/>
      <c r="CJ28" s="859"/>
      <c r="CK28" s="859"/>
      <c r="CL28" s="859"/>
      <c r="CM28" s="859"/>
      <c r="CN28" s="859"/>
      <c r="CO28" s="859"/>
      <c r="CP28" s="859"/>
      <c r="CQ28" s="859"/>
      <c r="CR28" s="859"/>
      <c r="CS28" s="859"/>
      <c r="CT28" s="859"/>
      <c r="CU28" s="859"/>
      <c r="CV28" s="859"/>
      <c r="CW28" s="859"/>
      <c r="CX28" s="859"/>
      <c r="CY28" s="859"/>
      <c r="CZ28" s="859"/>
      <c r="DA28" s="859"/>
      <c r="DB28" s="859"/>
      <c r="DC28" s="859"/>
      <c r="DD28" s="859"/>
      <c r="DE28" s="859"/>
      <c r="DF28" s="859"/>
      <c r="DG28" s="859"/>
      <c r="DH28" s="859"/>
      <c r="DI28" s="859"/>
      <c r="DJ28" s="859"/>
      <c r="DK28" s="859"/>
      <c r="DL28" s="859"/>
      <c r="DM28" s="859"/>
      <c r="DN28" s="859"/>
      <c r="DO28" s="859"/>
      <c r="DP28" s="859"/>
      <c r="DQ28" s="859"/>
      <c r="DR28" s="859"/>
      <c r="DS28" s="859"/>
      <c r="DT28" s="859"/>
      <c r="DU28" s="859"/>
      <c r="DV28" s="859"/>
      <c r="DW28" s="859"/>
      <c r="DX28" s="859"/>
      <c r="DY28" s="859"/>
      <c r="DZ28" s="859"/>
      <c r="EA28" s="859"/>
      <c r="EB28" s="859"/>
      <c r="EC28" s="859"/>
      <c r="ED28" s="859"/>
      <c r="EE28" s="859"/>
      <c r="EF28" s="859"/>
      <c r="EG28" s="859"/>
      <c r="EH28" s="859"/>
      <c r="EI28" s="859"/>
      <c r="EJ28" s="859"/>
      <c r="EK28" s="859"/>
      <c r="EL28" s="859"/>
      <c r="EM28" s="859"/>
      <c r="EN28" s="859"/>
      <c r="EO28" s="859"/>
      <c r="EP28" s="859"/>
      <c r="EQ28" s="859"/>
      <c r="ER28" s="859"/>
      <c r="ES28" s="859"/>
      <c r="ET28" s="859"/>
      <c r="EU28" s="859"/>
      <c r="EV28" s="859"/>
      <c r="EW28" s="859"/>
      <c r="EX28" s="859"/>
      <c r="EY28" s="859"/>
      <c r="EZ28" s="859"/>
      <c r="FA28" s="859"/>
      <c r="FB28" s="859"/>
      <c r="FC28" s="859"/>
      <c r="FD28" s="859"/>
      <c r="FE28" s="859"/>
      <c r="FF28" s="859"/>
      <c r="FG28" s="859"/>
      <c r="FH28" s="859"/>
      <c r="FI28" s="859"/>
      <c r="FJ28" s="859"/>
      <c r="FK28" s="859"/>
      <c r="FL28" s="859"/>
      <c r="FM28" s="859"/>
      <c r="FN28" s="859"/>
      <c r="FO28" s="859"/>
      <c r="FP28" s="859"/>
      <c r="FQ28" s="859"/>
      <c r="FR28" s="859"/>
      <c r="FS28" s="859"/>
      <c r="FT28" s="859"/>
      <c r="FU28" s="859"/>
      <c r="FV28" s="859"/>
      <c r="FW28" s="859"/>
      <c r="FX28" s="859"/>
      <c r="FY28" s="859"/>
      <c r="FZ28" s="859"/>
      <c r="GA28" s="859"/>
      <c r="GB28" s="859"/>
      <c r="GC28" s="859"/>
      <c r="GD28" s="859"/>
      <c r="GE28" s="859"/>
      <c r="GF28" s="859"/>
      <c r="GG28" s="859"/>
      <c r="GH28" s="859"/>
      <c r="GI28" s="859"/>
      <c r="GJ28" s="859"/>
      <c r="GK28" s="859"/>
      <c r="GL28" s="859"/>
      <c r="GM28" s="859"/>
      <c r="GN28" s="859"/>
      <c r="GO28" s="859"/>
      <c r="GP28" s="859"/>
      <c r="GQ28" s="859"/>
      <c r="GR28" s="859"/>
      <c r="GS28" s="859"/>
      <c r="GT28" s="859"/>
      <c r="GU28" s="859"/>
      <c r="GV28" s="859"/>
      <c r="GW28" s="859"/>
      <c r="GX28" s="859"/>
      <c r="GY28" s="859"/>
      <c r="GZ28" s="859"/>
      <c r="HA28" s="859"/>
      <c r="HB28" s="859"/>
      <c r="HC28" s="859"/>
      <c r="HD28" s="859"/>
      <c r="HE28" s="859"/>
      <c r="HF28" s="859"/>
      <c r="HG28" s="859"/>
      <c r="HH28" s="859"/>
      <c r="HI28" s="859"/>
      <c r="HJ28" s="859"/>
      <c r="HK28" s="859"/>
      <c r="HL28" s="859"/>
      <c r="HM28" s="859"/>
      <c r="HN28" s="859"/>
      <c r="HO28" s="859"/>
      <c r="HP28" s="859"/>
      <c r="HQ28" s="859"/>
      <c r="HR28" s="859"/>
      <c r="HS28" s="859"/>
      <c r="HT28" s="859"/>
      <c r="HU28" s="859"/>
      <c r="HV28" s="859"/>
      <c r="HW28" s="859"/>
      <c r="HX28" s="859"/>
      <c r="HY28" s="859"/>
      <c r="HZ28" s="859"/>
      <c r="IA28" s="859"/>
      <c r="IB28" s="859"/>
      <c r="IC28" s="859"/>
      <c r="ID28" s="859"/>
      <c r="IE28" s="859"/>
      <c r="IF28" s="859"/>
      <c r="IG28" s="859"/>
      <c r="IH28" s="859"/>
      <c r="II28" s="859"/>
      <c r="IJ28" s="859"/>
      <c r="IK28" s="859"/>
      <c r="IL28" s="859"/>
      <c r="IM28" s="859"/>
      <c r="IN28" s="859"/>
      <c r="IO28" s="859"/>
      <c r="IP28" s="859"/>
      <c r="IQ28" s="859"/>
      <c r="IR28" s="859"/>
      <c r="IS28" s="859"/>
      <c r="IT28" s="859"/>
      <c r="IU28" s="859"/>
      <c r="IV28" s="859"/>
    </row>
    <row r="29" spans="1:33" ht="15.75" customHeight="1">
      <c r="A29" s="1027"/>
      <c r="B29" s="867" t="s">
        <v>707</v>
      </c>
      <c r="C29" s="868" t="s">
        <v>256</v>
      </c>
      <c r="D29" s="869">
        <v>7645</v>
      </c>
      <c r="E29" s="871">
        <v>18039</v>
      </c>
      <c r="F29" s="871"/>
      <c r="G29" s="871">
        <v>5902</v>
      </c>
      <c r="H29" s="869">
        <v>0</v>
      </c>
      <c r="I29" s="869">
        <v>0</v>
      </c>
      <c r="J29" s="869">
        <v>0</v>
      </c>
      <c r="K29" s="869">
        <v>0</v>
      </c>
      <c r="L29" s="869"/>
      <c r="M29" s="869">
        <v>0</v>
      </c>
      <c r="N29" s="869">
        <v>0</v>
      </c>
      <c r="O29" s="869">
        <v>0</v>
      </c>
      <c r="P29" s="871">
        <v>98089</v>
      </c>
      <c r="Q29" s="869">
        <v>31586</v>
      </c>
      <c r="R29" s="870">
        <v>129675</v>
      </c>
      <c r="S29" s="1022"/>
      <c r="T29" s="1022"/>
      <c r="U29" s="867" t="s">
        <v>707</v>
      </c>
      <c r="V29" s="868" t="s">
        <v>256</v>
      </c>
      <c r="W29" s="871">
        <v>0</v>
      </c>
      <c r="X29" s="871">
        <v>0</v>
      </c>
      <c r="Y29" s="869">
        <v>128675</v>
      </c>
      <c r="Z29" s="869">
        <v>47076</v>
      </c>
      <c r="AA29" s="869">
        <v>0</v>
      </c>
      <c r="AB29" s="869">
        <v>0</v>
      </c>
      <c r="AC29" s="869">
        <v>0</v>
      </c>
      <c r="AD29" s="869">
        <v>1000</v>
      </c>
      <c r="AE29" s="869">
        <v>129675</v>
      </c>
      <c r="AG29" s="872"/>
    </row>
    <row r="30" spans="1:256" s="878" customFormat="1" ht="15.75" customHeight="1">
      <c r="A30" s="1027" t="s">
        <v>841</v>
      </c>
      <c r="B30" s="867" t="s">
        <v>707</v>
      </c>
      <c r="C30" s="868" t="s">
        <v>274</v>
      </c>
      <c r="D30" s="869">
        <v>400</v>
      </c>
      <c r="E30" s="871">
        <v>8093</v>
      </c>
      <c r="F30" s="871"/>
      <c r="G30" s="871">
        <v>2231</v>
      </c>
      <c r="H30" s="869">
        <v>0</v>
      </c>
      <c r="I30" s="869">
        <v>0</v>
      </c>
      <c r="J30" s="869">
        <v>0</v>
      </c>
      <c r="K30" s="869">
        <v>0</v>
      </c>
      <c r="L30" s="869"/>
      <c r="M30" s="869">
        <v>0</v>
      </c>
      <c r="N30" s="869">
        <v>0</v>
      </c>
      <c r="O30" s="869">
        <v>0</v>
      </c>
      <c r="P30" s="871">
        <v>31688</v>
      </c>
      <c r="Q30" s="869">
        <v>10724</v>
      </c>
      <c r="R30" s="870">
        <v>42412</v>
      </c>
      <c r="S30" s="1010" t="s">
        <v>841</v>
      </c>
      <c r="T30" s="1010"/>
      <c r="U30" s="867" t="s">
        <v>707</v>
      </c>
      <c r="V30" s="868" t="s">
        <v>274</v>
      </c>
      <c r="W30" s="871">
        <v>0</v>
      </c>
      <c r="X30" s="871">
        <v>0</v>
      </c>
      <c r="Y30" s="869">
        <v>41412</v>
      </c>
      <c r="Z30" s="869">
        <v>22304</v>
      </c>
      <c r="AA30" s="869">
        <v>0</v>
      </c>
      <c r="AB30" s="869">
        <v>0</v>
      </c>
      <c r="AC30" s="869">
        <v>0</v>
      </c>
      <c r="AD30" s="869">
        <v>1000</v>
      </c>
      <c r="AE30" s="869">
        <v>42412</v>
      </c>
      <c r="AF30" s="859"/>
      <c r="AG30" s="872">
        <v>42412</v>
      </c>
      <c r="AH30" s="859"/>
      <c r="AI30" s="859"/>
      <c r="AJ30" s="859"/>
      <c r="AK30" s="859"/>
      <c r="AL30" s="859"/>
      <c r="AM30" s="859"/>
      <c r="AN30" s="859"/>
      <c r="AO30" s="859"/>
      <c r="AP30" s="859"/>
      <c r="AQ30" s="859"/>
      <c r="AR30" s="859"/>
      <c r="AS30" s="859"/>
      <c r="AT30" s="859"/>
      <c r="AU30" s="859"/>
      <c r="AV30" s="859"/>
      <c r="AW30" s="859"/>
      <c r="AX30" s="859"/>
      <c r="AY30" s="859"/>
      <c r="AZ30" s="859"/>
      <c r="BA30" s="859"/>
      <c r="BB30" s="859"/>
      <c r="BC30" s="859"/>
      <c r="BD30" s="859"/>
      <c r="BE30" s="859"/>
      <c r="BF30" s="859"/>
      <c r="BG30" s="859"/>
      <c r="BH30" s="859"/>
      <c r="BI30" s="859"/>
      <c r="BJ30" s="859"/>
      <c r="BK30" s="859"/>
      <c r="BL30" s="859"/>
      <c r="BM30" s="859"/>
      <c r="BN30" s="859"/>
      <c r="BO30" s="859"/>
      <c r="BP30" s="859"/>
      <c r="BQ30" s="859"/>
      <c r="BR30" s="859"/>
      <c r="BS30" s="859"/>
      <c r="BT30" s="859"/>
      <c r="BU30" s="859"/>
      <c r="BV30" s="859"/>
      <c r="BW30" s="859"/>
      <c r="BX30" s="859"/>
      <c r="BY30" s="859"/>
      <c r="BZ30" s="859"/>
      <c r="CA30" s="859"/>
      <c r="CB30" s="859"/>
      <c r="CC30" s="859"/>
      <c r="CD30" s="859"/>
      <c r="CE30" s="859"/>
      <c r="CF30" s="859"/>
      <c r="CG30" s="859"/>
      <c r="CH30" s="859"/>
      <c r="CI30" s="859"/>
      <c r="CJ30" s="859"/>
      <c r="CK30" s="859"/>
      <c r="CL30" s="859"/>
      <c r="CM30" s="859"/>
      <c r="CN30" s="859"/>
      <c r="CO30" s="859"/>
      <c r="CP30" s="859"/>
      <c r="CQ30" s="859"/>
      <c r="CR30" s="859"/>
      <c r="CS30" s="859"/>
      <c r="CT30" s="859"/>
      <c r="CU30" s="859"/>
      <c r="CV30" s="859"/>
      <c r="CW30" s="859"/>
      <c r="CX30" s="859"/>
      <c r="CY30" s="859"/>
      <c r="CZ30" s="859"/>
      <c r="DA30" s="859"/>
      <c r="DB30" s="859"/>
      <c r="DC30" s="859"/>
      <c r="DD30" s="859"/>
      <c r="DE30" s="859"/>
      <c r="DF30" s="859"/>
      <c r="DG30" s="859"/>
      <c r="DH30" s="859"/>
      <c r="DI30" s="859"/>
      <c r="DJ30" s="859"/>
      <c r="DK30" s="859"/>
      <c r="DL30" s="859"/>
      <c r="DM30" s="859"/>
      <c r="DN30" s="859"/>
      <c r="DO30" s="859"/>
      <c r="DP30" s="859"/>
      <c r="DQ30" s="859"/>
      <c r="DR30" s="859"/>
      <c r="DS30" s="859"/>
      <c r="DT30" s="859"/>
      <c r="DU30" s="859"/>
      <c r="DV30" s="859"/>
      <c r="DW30" s="859"/>
      <c r="DX30" s="859"/>
      <c r="DY30" s="859"/>
      <c r="DZ30" s="859"/>
      <c r="EA30" s="859"/>
      <c r="EB30" s="859"/>
      <c r="EC30" s="859"/>
      <c r="ED30" s="859"/>
      <c r="EE30" s="859"/>
      <c r="EF30" s="859"/>
      <c r="EG30" s="859"/>
      <c r="EH30" s="859"/>
      <c r="EI30" s="859"/>
      <c r="EJ30" s="859"/>
      <c r="EK30" s="859"/>
      <c r="EL30" s="859"/>
      <c r="EM30" s="859"/>
      <c r="EN30" s="859"/>
      <c r="EO30" s="859"/>
      <c r="EP30" s="859"/>
      <c r="EQ30" s="859"/>
      <c r="ER30" s="859"/>
      <c r="ES30" s="859"/>
      <c r="ET30" s="859"/>
      <c r="EU30" s="859"/>
      <c r="EV30" s="859"/>
      <c r="EW30" s="859"/>
      <c r="EX30" s="859"/>
      <c r="EY30" s="859"/>
      <c r="EZ30" s="859"/>
      <c r="FA30" s="859"/>
      <c r="FB30" s="859"/>
      <c r="FC30" s="859"/>
      <c r="FD30" s="859"/>
      <c r="FE30" s="859"/>
      <c r="FF30" s="859"/>
      <c r="FG30" s="859"/>
      <c r="FH30" s="859"/>
      <c r="FI30" s="859"/>
      <c r="FJ30" s="859"/>
      <c r="FK30" s="859"/>
      <c r="FL30" s="859"/>
      <c r="FM30" s="859"/>
      <c r="FN30" s="859"/>
      <c r="FO30" s="859"/>
      <c r="FP30" s="859"/>
      <c r="FQ30" s="859"/>
      <c r="FR30" s="859"/>
      <c r="FS30" s="859"/>
      <c r="FT30" s="859"/>
      <c r="FU30" s="859"/>
      <c r="FV30" s="859"/>
      <c r="FW30" s="859"/>
      <c r="FX30" s="859"/>
      <c r="FY30" s="859"/>
      <c r="FZ30" s="859"/>
      <c r="GA30" s="859"/>
      <c r="GB30" s="859"/>
      <c r="GC30" s="859"/>
      <c r="GD30" s="859"/>
      <c r="GE30" s="859"/>
      <c r="GF30" s="859"/>
      <c r="GG30" s="859"/>
      <c r="GH30" s="859"/>
      <c r="GI30" s="859"/>
      <c r="GJ30" s="859"/>
      <c r="GK30" s="859"/>
      <c r="GL30" s="859"/>
      <c r="GM30" s="859"/>
      <c r="GN30" s="859"/>
      <c r="GO30" s="859"/>
      <c r="GP30" s="859"/>
      <c r="GQ30" s="859"/>
      <c r="GR30" s="859"/>
      <c r="GS30" s="859"/>
      <c r="GT30" s="859"/>
      <c r="GU30" s="859"/>
      <c r="GV30" s="859"/>
      <c r="GW30" s="859"/>
      <c r="GX30" s="859"/>
      <c r="GY30" s="859"/>
      <c r="GZ30" s="859"/>
      <c r="HA30" s="859"/>
      <c r="HB30" s="859"/>
      <c r="HC30" s="859"/>
      <c r="HD30" s="859"/>
      <c r="HE30" s="859"/>
      <c r="HF30" s="859"/>
      <c r="HG30" s="859"/>
      <c r="HH30" s="859"/>
      <c r="HI30" s="859"/>
      <c r="HJ30" s="859"/>
      <c r="HK30" s="859"/>
      <c r="HL30" s="859"/>
      <c r="HM30" s="859"/>
      <c r="HN30" s="859"/>
      <c r="HO30" s="859"/>
      <c r="HP30" s="859"/>
      <c r="HQ30" s="859"/>
      <c r="HR30" s="859"/>
      <c r="HS30" s="859"/>
      <c r="HT30" s="859"/>
      <c r="HU30" s="859"/>
      <c r="HV30" s="859"/>
      <c r="HW30" s="859"/>
      <c r="HX30" s="859"/>
      <c r="HY30" s="859"/>
      <c r="HZ30" s="859"/>
      <c r="IA30" s="859"/>
      <c r="IB30" s="859"/>
      <c r="IC30" s="859"/>
      <c r="ID30" s="859"/>
      <c r="IE30" s="859"/>
      <c r="IF30" s="859"/>
      <c r="IG30" s="859"/>
      <c r="IH30" s="859"/>
      <c r="II30" s="859"/>
      <c r="IJ30" s="859"/>
      <c r="IK30" s="859"/>
      <c r="IL30" s="859"/>
      <c r="IM30" s="859"/>
      <c r="IN30" s="859"/>
      <c r="IO30" s="859"/>
      <c r="IP30" s="859"/>
      <c r="IQ30" s="859"/>
      <c r="IR30" s="859"/>
      <c r="IS30" s="859"/>
      <c r="IT30" s="859"/>
      <c r="IU30" s="859"/>
      <c r="IV30" s="859"/>
    </row>
    <row r="31" spans="1:33" ht="15.75" customHeight="1">
      <c r="A31" s="1027"/>
      <c r="B31" s="867" t="s">
        <v>707</v>
      </c>
      <c r="C31" s="868" t="s">
        <v>256</v>
      </c>
      <c r="D31" s="869">
        <v>400</v>
      </c>
      <c r="E31" s="871">
        <v>8093</v>
      </c>
      <c r="F31" s="871"/>
      <c r="G31" s="871">
        <v>2231</v>
      </c>
      <c r="H31" s="869">
        <v>0</v>
      </c>
      <c r="I31" s="869">
        <v>0</v>
      </c>
      <c r="J31" s="869">
        <v>0</v>
      </c>
      <c r="K31" s="869">
        <v>0</v>
      </c>
      <c r="L31" s="869"/>
      <c r="M31" s="869">
        <v>0</v>
      </c>
      <c r="N31" s="869">
        <v>0</v>
      </c>
      <c r="O31" s="869">
        <v>0</v>
      </c>
      <c r="P31" s="871">
        <v>31688</v>
      </c>
      <c r="Q31" s="869">
        <v>10724</v>
      </c>
      <c r="R31" s="870">
        <v>42412</v>
      </c>
      <c r="S31" s="1010"/>
      <c r="T31" s="1010"/>
      <c r="U31" s="867" t="s">
        <v>707</v>
      </c>
      <c r="V31" s="868" t="s">
        <v>256</v>
      </c>
      <c r="W31" s="871">
        <v>0</v>
      </c>
      <c r="X31" s="871">
        <v>0</v>
      </c>
      <c r="Y31" s="869">
        <v>41412</v>
      </c>
      <c r="Z31" s="869">
        <v>22304</v>
      </c>
      <c r="AA31" s="869">
        <v>0</v>
      </c>
      <c r="AB31" s="869">
        <v>0</v>
      </c>
      <c r="AC31" s="869">
        <v>0</v>
      </c>
      <c r="AD31" s="869">
        <v>1000</v>
      </c>
      <c r="AE31" s="869">
        <v>42412</v>
      </c>
      <c r="AG31" s="872"/>
    </row>
    <row r="32" spans="1:256" ht="15.75" customHeight="1">
      <c r="A32" s="1034" t="s">
        <v>842</v>
      </c>
      <c r="B32" s="867" t="s">
        <v>707</v>
      </c>
      <c r="C32" s="879" t="s">
        <v>274</v>
      </c>
      <c r="D32" s="876">
        <v>8045</v>
      </c>
      <c r="E32" s="876">
        <v>26132</v>
      </c>
      <c r="F32" s="876"/>
      <c r="G32" s="876">
        <v>8133</v>
      </c>
      <c r="H32" s="876">
        <v>0</v>
      </c>
      <c r="I32" s="876">
        <v>0</v>
      </c>
      <c r="J32" s="876">
        <v>0</v>
      </c>
      <c r="K32" s="876">
        <v>0</v>
      </c>
      <c r="L32" s="876"/>
      <c r="M32" s="876">
        <v>0</v>
      </c>
      <c r="N32" s="876">
        <v>0</v>
      </c>
      <c r="O32" s="876">
        <v>0</v>
      </c>
      <c r="P32" s="876">
        <v>129777</v>
      </c>
      <c r="Q32" s="876">
        <v>42310</v>
      </c>
      <c r="R32" s="876">
        <v>172087</v>
      </c>
      <c r="S32" s="1010" t="s">
        <v>842</v>
      </c>
      <c r="T32" s="1010"/>
      <c r="U32" s="867" t="s">
        <v>707</v>
      </c>
      <c r="V32" s="868" t="s">
        <v>274</v>
      </c>
      <c r="W32" s="876">
        <v>0</v>
      </c>
      <c r="X32" s="876">
        <v>0</v>
      </c>
      <c r="Y32" s="876">
        <v>170087</v>
      </c>
      <c r="Z32" s="876">
        <v>69380</v>
      </c>
      <c r="AA32" s="876">
        <v>0</v>
      </c>
      <c r="AB32" s="876">
        <v>0</v>
      </c>
      <c r="AC32" s="876">
        <v>0</v>
      </c>
      <c r="AD32" s="876">
        <v>2000</v>
      </c>
      <c r="AE32" s="876">
        <v>172087</v>
      </c>
      <c r="AF32" s="880"/>
      <c r="AG32" s="872">
        <v>172087</v>
      </c>
      <c r="AH32" s="880"/>
      <c r="AI32" s="880"/>
      <c r="AJ32" s="880"/>
      <c r="AK32" s="880"/>
      <c r="AL32" s="880"/>
      <c r="AM32" s="880"/>
      <c r="AN32" s="880"/>
      <c r="AO32" s="880"/>
      <c r="AP32" s="880"/>
      <c r="AQ32" s="880"/>
      <c r="AR32" s="880"/>
      <c r="AS32" s="880"/>
      <c r="AT32" s="880"/>
      <c r="AU32" s="880"/>
      <c r="AV32" s="880"/>
      <c r="AW32" s="880"/>
      <c r="AX32" s="880"/>
      <c r="AY32" s="880"/>
      <c r="AZ32" s="880"/>
      <c r="BA32" s="880"/>
      <c r="BB32" s="880"/>
      <c r="BC32" s="880"/>
      <c r="BD32" s="880"/>
      <c r="BE32" s="880"/>
      <c r="BF32" s="880"/>
      <c r="BG32" s="880"/>
      <c r="BH32" s="880"/>
      <c r="BI32" s="880"/>
      <c r="BJ32" s="880"/>
      <c r="BK32" s="880"/>
      <c r="BL32" s="880"/>
      <c r="BM32" s="880"/>
      <c r="BN32" s="880"/>
      <c r="BO32" s="880"/>
      <c r="BP32" s="880"/>
      <c r="BQ32" s="880"/>
      <c r="BR32" s="880"/>
      <c r="BS32" s="880"/>
      <c r="BT32" s="880"/>
      <c r="BU32" s="880"/>
      <c r="BV32" s="880"/>
      <c r="BW32" s="880"/>
      <c r="BX32" s="880"/>
      <c r="BY32" s="880"/>
      <c r="BZ32" s="880"/>
      <c r="CA32" s="880"/>
      <c r="CB32" s="880"/>
      <c r="CC32" s="880"/>
      <c r="CD32" s="880"/>
      <c r="CE32" s="880"/>
      <c r="CF32" s="880"/>
      <c r="CG32" s="880"/>
      <c r="CH32" s="880"/>
      <c r="CI32" s="880"/>
      <c r="CJ32" s="880"/>
      <c r="CK32" s="880"/>
      <c r="CL32" s="880"/>
      <c r="CM32" s="880"/>
      <c r="CN32" s="880"/>
      <c r="CO32" s="880"/>
      <c r="CP32" s="880"/>
      <c r="CQ32" s="880"/>
      <c r="CR32" s="880"/>
      <c r="CS32" s="880"/>
      <c r="CT32" s="880"/>
      <c r="CU32" s="880"/>
      <c r="CV32" s="880"/>
      <c r="CW32" s="880"/>
      <c r="CX32" s="880"/>
      <c r="CY32" s="880"/>
      <c r="CZ32" s="880"/>
      <c r="DA32" s="880"/>
      <c r="DB32" s="880"/>
      <c r="DC32" s="880"/>
      <c r="DD32" s="880"/>
      <c r="DE32" s="880"/>
      <c r="DF32" s="880"/>
      <c r="DG32" s="880"/>
      <c r="DH32" s="880"/>
      <c r="DI32" s="880"/>
      <c r="DJ32" s="880"/>
      <c r="DK32" s="880"/>
      <c r="DL32" s="880"/>
      <c r="DM32" s="880"/>
      <c r="DN32" s="880"/>
      <c r="DO32" s="880"/>
      <c r="DP32" s="880"/>
      <c r="DQ32" s="880"/>
      <c r="DR32" s="880"/>
      <c r="DS32" s="880"/>
      <c r="DT32" s="880"/>
      <c r="DU32" s="880"/>
      <c r="DV32" s="880"/>
      <c r="DW32" s="880"/>
      <c r="DX32" s="880"/>
      <c r="DY32" s="880"/>
      <c r="DZ32" s="880"/>
      <c r="EA32" s="880"/>
      <c r="EB32" s="880"/>
      <c r="EC32" s="880"/>
      <c r="ED32" s="880"/>
      <c r="EE32" s="880"/>
      <c r="EF32" s="880"/>
      <c r="EG32" s="880"/>
      <c r="EH32" s="880"/>
      <c r="EI32" s="880"/>
      <c r="EJ32" s="880"/>
      <c r="EK32" s="880"/>
      <c r="EL32" s="880"/>
      <c r="EM32" s="880"/>
      <c r="EN32" s="880"/>
      <c r="EO32" s="880"/>
      <c r="EP32" s="880"/>
      <c r="EQ32" s="880"/>
      <c r="ER32" s="880"/>
      <c r="ES32" s="880"/>
      <c r="ET32" s="880"/>
      <c r="EU32" s="880"/>
      <c r="EV32" s="880"/>
      <c r="EW32" s="880"/>
      <c r="EX32" s="880"/>
      <c r="EY32" s="880"/>
      <c r="EZ32" s="880"/>
      <c r="FA32" s="880"/>
      <c r="FB32" s="880"/>
      <c r="FC32" s="880"/>
      <c r="FD32" s="880"/>
      <c r="FE32" s="880"/>
      <c r="FF32" s="880"/>
      <c r="FG32" s="880"/>
      <c r="FH32" s="880"/>
      <c r="FI32" s="880"/>
      <c r="FJ32" s="880"/>
      <c r="FK32" s="880"/>
      <c r="FL32" s="880"/>
      <c r="FM32" s="880"/>
      <c r="FN32" s="880"/>
      <c r="FO32" s="880"/>
      <c r="FP32" s="880"/>
      <c r="FQ32" s="880"/>
      <c r="FR32" s="880"/>
      <c r="FS32" s="880"/>
      <c r="FT32" s="880"/>
      <c r="FU32" s="880"/>
      <c r="FV32" s="880"/>
      <c r="FW32" s="880"/>
      <c r="FX32" s="880"/>
      <c r="FY32" s="880"/>
      <c r="FZ32" s="880"/>
      <c r="GA32" s="880"/>
      <c r="GB32" s="880"/>
      <c r="GC32" s="880"/>
      <c r="GD32" s="880"/>
      <c r="GE32" s="880"/>
      <c r="GF32" s="880"/>
      <c r="GG32" s="880"/>
      <c r="GH32" s="880"/>
      <c r="GI32" s="880"/>
      <c r="GJ32" s="880"/>
      <c r="GK32" s="880"/>
      <c r="GL32" s="880"/>
      <c r="GM32" s="880"/>
      <c r="GN32" s="880"/>
      <c r="GO32" s="880"/>
      <c r="GP32" s="880"/>
      <c r="GQ32" s="880"/>
      <c r="GR32" s="880"/>
      <c r="GS32" s="880"/>
      <c r="GT32" s="880"/>
      <c r="GU32" s="880"/>
      <c r="GV32" s="880"/>
      <c r="GW32" s="880"/>
      <c r="GX32" s="880"/>
      <c r="GY32" s="880"/>
      <c r="GZ32" s="880"/>
      <c r="HA32" s="880"/>
      <c r="HB32" s="880"/>
      <c r="HC32" s="880"/>
      <c r="HD32" s="880"/>
      <c r="HE32" s="880"/>
      <c r="HF32" s="880"/>
      <c r="HG32" s="880"/>
      <c r="HH32" s="880"/>
      <c r="HI32" s="880"/>
      <c r="HJ32" s="880"/>
      <c r="HK32" s="880"/>
      <c r="HL32" s="880"/>
      <c r="HM32" s="880"/>
      <c r="HN32" s="880"/>
      <c r="HO32" s="880"/>
      <c r="HP32" s="880"/>
      <c r="HQ32" s="880"/>
      <c r="HR32" s="880"/>
      <c r="HS32" s="880"/>
      <c r="HT32" s="880"/>
      <c r="HU32" s="880"/>
      <c r="HV32" s="880"/>
      <c r="HW32" s="880"/>
      <c r="HX32" s="880"/>
      <c r="HY32" s="880"/>
      <c r="HZ32" s="880"/>
      <c r="IA32" s="880"/>
      <c r="IB32" s="880"/>
      <c r="IC32" s="880"/>
      <c r="ID32" s="880"/>
      <c r="IE32" s="880"/>
      <c r="IF32" s="880"/>
      <c r="IG32" s="880"/>
      <c r="IH32" s="880"/>
      <c r="II32" s="880"/>
      <c r="IJ32" s="880"/>
      <c r="IK32" s="880"/>
      <c r="IL32" s="880"/>
      <c r="IM32" s="880"/>
      <c r="IN32" s="880"/>
      <c r="IO32" s="880"/>
      <c r="IP32" s="880"/>
      <c r="IQ32" s="880"/>
      <c r="IR32" s="880"/>
      <c r="IS32" s="880"/>
      <c r="IT32" s="880"/>
      <c r="IU32" s="880"/>
      <c r="IV32" s="880"/>
    </row>
    <row r="33" spans="1:256" ht="15.75" customHeight="1">
      <c r="A33" s="1034"/>
      <c r="B33" s="867" t="s">
        <v>707</v>
      </c>
      <c r="C33" s="868" t="s">
        <v>256</v>
      </c>
      <c r="D33" s="876">
        <v>8045</v>
      </c>
      <c r="E33" s="876">
        <v>26132</v>
      </c>
      <c r="F33" s="876"/>
      <c r="G33" s="876">
        <v>8133</v>
      </c>
      <c r="H33" s="876">
        <v>0</v>
      </c>
      <c r="I33" s="876">
        <v>0</v>
      </c>
      <c r="J33" s="876">
        <v>0</v>
      </c>
      <c r="K33" s="876">
        <v>0</v>
      </c>
      <c r="L33" s="876"/>
      <c r="M33" s="876">
        <v>0</v>
      </c>
      <c r="N33" s="876">
        <v>0</v>
      </c>
      <c r="O33" s="876">
        <v>0</v>
      </c>
      <c r="P33" s="876">
        <v>129777</v>
      </c>
      <c r="Q33" s="876">
        <v>42310</v>
      </c>
      <c r="R33" s="876">
        <v>172087</v>
      </c>
      <c r="S33" s="1010"/>
      <c r="T33" s="1010"/>
      <c r="U33" s="867" t="s">
        <v>707</v>
      </c>
      <c r="V33" s="868" t="s">
        <v>256</v>
      </c>
      <c r="W33" s="876">
        <v>0</v>
      </c>
      <c r="X33" s="876">
        <v>0</v>
      </c>
      <c r="Y33" s="876">
        <v>170087</v>
      </c>
      <c r="Z33" s="876">
        <v>69380</v>
      </c>
      <c r="AA33" s="876">
        <v>0</v>
      </c>
      <c r="AB33" s="876">
        <v>0</v>
      </c>
      <c r="AC33" s="876">
        <v>0</v>
      </c>
      <c r="AD33" s="876">
        <v>2000</v>
      </c>
      <c r="AE33" s="876">
        <v>172087</v>
      </c>
      <c r="AF33" s="880"/>
      <c r="AG33" s="872"/>
      <c r="AH33" s="880"/>
      <c r="AI33" s="880"/>
      <c r="AJ33" s="880"/>
      <c r="AK33" s="880"/>
      <c r="AL33" s="880"/>
      <c r="AM33" s="880"/>
      <c r="AN33" s="880"/>
      <c r="AO33" s="880"/>
      <c r="AP33" s="880"/>
      <c r="AQ33" s="880"/>
      <c r="AR33" s="880"/>
      <c r="AS33" s="880"/>
      <c r="AT33" s="880"/>
      <c r="AU33" s="880"/>
      <c r="AV33" s="880"/>
      <c r="AW33" s="880"/>
      <c r="AX33" s="880"/>
      <c r="AY33" s="880"/>
      <c r="AZ33" s="880"/>
      <c r="BA33" s="880"/>
      <c r="BB33" s="880"/>
      <c r="BC33" s="880"/>
      <c r="BD33" s="880"/>
      <c r="BE33" s="880"/>
      <c r="BF33" s="880"/>
      <c r="BG33" s="880"/>
      <c r="BH33" s="880"/>
      <c r="BI33" s="880"/>
      <c r="BJ33" s="880"/>
      <c r="BK33" s="880"/>
      <c r="BL33" s="880"/>
      <c r="BM33" s="880"/>
      <c r="BN33" s="880"/>
      <c r="BO33" s="880"/>
      <c r="BP33" s="880"/>
      <c r="BQ33" s="880"/>
      <c r="BR33" s="880"/>
      <c r="BS33" s="880"/>
      <c r="BT33" s="880"/>
      <c r="BU33" s="880"/>
      <c r="BV33" s="880"/>
      <c r="BW33" s="880"/>
      <c r="BX33" s="880"/>
      <c r="BY33" s="880"/>
      <c r="BZ33" s="880"/>
      <c r="CA33" s="880"/>
      <c r="CB33" s="880"/>
      <c r="CC33" s="880"/>
      <c r="CD33" s="880"/>
      <c r="CE33" s="880"/>
      <c r="CF33" s="880"/>
      <c r="CG33" s="880"/>
      <c r="CH33" s="880"/>
      <c r="CI33" s="880"/>
      <c r="CJ33" s="880"/>
      <c r="CK33" s="880"/>
      <c r="CL33" s="880"/>
      <c r="CM33" s="880"/>
      <c r="CN33" s="880"/>
      <c r="CO33" s="880"/>
      <c r="CP33" s="880"/>
      <c r="CQ33" s="880"/>
      <c r="CR33" s="880"/>
      <c r="CS33" s="880"/>
      <c r="CT33" s="880"/>
      <c r="CU33" s="880"/>
      <c r="CV33" s="880"/>
      <c r="CW33" s="880"/>
      <c r="CX33" s="880"/>
      <c r="CY33" s="880"/>
      <c r="CZ33" s="880"/>
      <c r="DA33" s="880"/>
      <c r="DB33" s="880"/>
      <c r="DC33" s="880"/>
      <c r="DD33" s="880"/>
      <c r="DE33" s="880"/>
      <c r="DF33" s="880"/>
      <c r="DG33" s="880"/>
      <c r="DH33" s="880"/>
      <c r="DI33" s="880"/>
      <c r="DJ33" s="880"/>
      <c r="DK33" s="880"/>
      <c r="DL33" s="880"/>
      <c r="DM33" s="880"/>
      <c r="DN33" s="880"/>
      <c r="DO33" s="880"/>
      <c r="DP33" s="880"/>
      <c r="DQ33" s="880"/>
      <c r="DR33" s="880"/>
      <c r="DS33" s="880"/>
      <c r="DT33" s="880"/>
      <c r="DU33" s="880"/>
      <c r="DV33" s="880"/>
      <c r="DW33" s="880"/>
      <c r="DX33" s="880"/>
      <c r="DY33" s="880"/>
      <c r="DZ33" s="880"/>
      <c r="EA33" s="880"/>
      <c r="EB33" s="880"/>
      <c r="EC33" s="880"/>
      <c r="ED33" s="880"/>
      <c r="EE33" s="880"/>
      <c r="EF33" s="880"/>
      <c r="EG33" s="880"/>
      <c r="EH33" s="880"/>
      <c r="EI33" s="880"/>
      <c r="EJ33" s="880"/>
      <c r="EK33" s="880"/>
      <c r="EL33" s="880"/>
      <c r="EM33" s="880"/>
      <c r="EN33" s="880"/>
      <c r="EO33" s="880"/>
      <c r="EP33" s="880"/>
      <c r="EQ33" s="880"/>
      <c r="ER33" s="880"/>
      <c r="ES33" s="880"/>
      <c r="ET33" s="880"/>
      <c r="EU33" s="880"/>
      <c r="EV33" s="880"/>
      <c r="EW33" s="880"/>
      <c r="EX33" s="880"/>
      <c r="EY33" s="880"/>
      <c r="EZ33" s="880"/>
      <c r="FA33" s="880"/>
      <c r="FB33" s="880"/>
      <c r="FC33" s="880"/>
      <c r="FD33" s="880"/>
      <c r="FE33" s="880"/>
      <c r="FF33" s="880"/>
      <c r="FG33" s="880"/>
      <c r="FH33" s="880"/>
      <c r="FI33" s="880"/>
      <c r="FJ33" s="880"/>
      <c r="FK33" s="880"/>
      <c r="FL33" s="880"/>
      <c r="FM33" s="880"/>
      <c r="FN33" s="880"/>
      <c r="FO33" s="880"/>
      <c r="FP33" s="880"/>
      <c r="FQ33" s="880"/>
      <c r="FR33" s="880"/>
      <c r="FS33" s="880"/>
      <c r="FT33" s="880"/>
      <c r="FU33" s="880"/>
      <c r="FV33" s="880"/>
      <c r="FW33" s="880"/>
      <c r="FX33" s="880"/>
      <c r="FY33" s="880"/>
      <c r="FZ33" s="880"/>
      <c r="GA33" s="880"/>
      <c r="GB33" s="880"/>
      <c r="GC33" s="880"/>
      <c r="GD33" s="880"/>
      <c r="GE33" s="880"/>
      <c r="GF33" s="880"/>
      <c r="GG33" s="880"/>
      <c r="GH33" s="880"/>
      <c r="GI33" s="880"/>
      <c r="GJ33" s="880"/>
      <c r="GK33" s="880"/>
      <c r="GL33" s="880"/>
      <c r="GM33" s="880"/>
      <c r="GN33" s="880"/>
      <c r="GO33" s="880"/>
      <c r="GP33" s="880"/>
      <c r="GQ33" s="880"/>
      <c r="GR33" s="880"/>
      <c r="GS33" s="880"/>
      <c r="GT33" s="880"/>
      <c r="GU33" s="880"/>
      <c r="GV33" s="880"/>
      <c r="GW33" s="880"/>
      <c r="GX33" s="880"/>
      <c r="GY33" s="880"/>
      <c r="GZ33" s="880"/>
      <c r="HA33" s="880"/>
      <c r="HB33" s="880"/>
      <c r="HC33" s="880"/>
      <c r="HD33" s="880"/>
      <c r="HE33" s="880"/>
      <c r="HF33" s="880"/>
      <c r="HG33" s="880"/>
      <c r="HH33" s="880"/>
      <c r="HI33" s="880"/>
      <c r="HJ33" s="880"/>
      <c r="HK33" s="880"/>
      <c r="HL33" s="880"/>
      <c r="HM33" s="880"/>
      <c r="HN33" s="880"/>
      <c r="HO33" s="880"/>
      <c r="HP33" s="880"/>
      <c r="HQ33" s="880"/>
      <c r="HR33" s="880"/>
      <c r="HS33" s="880"/>
      <c r="HT33" s="880"/>
      <c r="HU33" s="880"/>
      <c r="HV33" s="880"/>
      <c r="HW33" s="880"/>
      <c r="HX33" s="880"/>
      <c r="HY33" s="880"/>
      <c r="HZ33" s="880"/>
      <c r="IA33" s="880"/>
      <c r="IB33" s="880"/>
      <c r="IC33" s="880"/>
      <c r="ID33" s="880"/>
      <c r="IE33" s="880"/>
      <c r="IF33" s="880"/>
      <c r="IG33" s="880"/>
      <c r="IH33" s="880"/>
      <c r="II33" s="880"/>
      <c r="IJ33" s="880"/>
      <c r="IK33" s="880"/>
      <c r="IL33" s="880"/>
      <c r="IM33" s="880"/>
      <c r="IN33" s="880"/>
      <c r="IO33" s="880"/>
      <c r="IP33" s="880"/>
      <c r="IQ33" s="880"/>
      <c r="IR33" s="880"/>
      <c r="IS33" s="880"/>
      <c r="IT33" s="880"/>
      <c r="IU33" s="880"/>
      <c r="IV33" s="880"/>
    </row>
    <row r="34" spans="1:33" ht="15.75" customHeight="1">
      <c r="A34" s="1027" t="s">
        <v>843</v>
      </c>
      <c r="B34" s="867" t="s">
        <v>707</v>
      </c>
      <c r="C34" s="868" t="s">
        <v>274</v>
      </c>
      <c r="D34" s="869">
        <v>1116</v>
      </c>
      <c r="E34" s="871">
        <v>0</v>
      </c>
      <c r="F34" s="871"/>
      <c r="G34" s="871">
        <v>0</v>
      </c>
      <c r="H34" s="869">
        <v>0</v>
      </c>
      <c r="I34" s="869">
        <v>0</v>
      </c>
      <c r="J34" s="869">
        <v>0</v>
      </c>
      <c r="K34" s="869">
        <v>0</v>
      </c>
      <c r="L34" s="869"/>
      <c r="M34" s="869">
        <v>0</v>
      </c>
      <c r="N34" s="869">
        <v>0</v>
      </c>
      <c r="O34" s="869">
        <v>0</v>
      </c>
      <c r="P34" s="871">
        <v>4182</v>
      </c>
      <c r="Q34" s="869">
        <v>1116</v>
      </c>
      <c r="R34" s="870">
        <v>5298</v>
      </c>
      <c r="S34" s="1010" t="s">
        <v>843</v>
      </c>
      <c r="T34" s="1010"/>
      <c r="U34" s="867" t="s">
        <v>707</v>
      </c>
      <c r="V34" s="868" t="s">
        <v>274</v>
      </c>
      <c r="W34" s="871">
        <v>0</v>
      </c>
      <c r="X34" s="871">
        <v>0</v>
      </c>
      <c r="Y34" s="869">
        <v>3598</v>
      </c>
      <c r="Z34" s="869">
        <v>0</v>
      </c>
      <c r="AA34" s="869">
        <v>0</v>
      </c>
      <c r="AB34" s="869">
        <v>0</v>
      </c>
      <c r="AC34" s="869">
        <v>1000</v>
      </c>
      <c r="AD34" s="869">
        <v>700</v>
      </c>
      <c r="AE34" s="869">
        <v>5298</v>
      </c>
      <c r="AG34" s="872">
        <v>5298</v>
      </c>
    </row>
    <row r="35" spans="1:33" ht="15.75" customHeight="1">
      <c r="A35" s="1027"/>
      <c r="B35" s="867" t="s">
        <v>707</v>
      </c>
      <c r="C35" s="868" t="s">
        <v>256</v>
      </c>
      <c r="D35" s="869">
        <v>1116</v>
      </c>
      <c r="E35" s="871">
        <v>0</v>
      </c>
      <c r="F35" s="871"/>
      <c r="G35" s="871">
        <v>0</v>
      </c>
      <c r="H35" s="869">
        <v>0</v>
      </c>
      <c r="I35" s="869">
        <v>0</v>
      </c>
      <c r="J35" s="869">
        <v>0</v>
      </c>
      <c r="K35" s="869">
        <v>0</v>
      </c>
      <c r="L35" s="869"/>
      <c r="M35" s="869">
        <v>0</v>
      </c>
      <c r="N35" s="869">
        <v>0</v>
      </c>
      <c r="O35" s="869">
        <v>0</v>
      </c>
      <c r="P35" s="871">
        <v>4182</v>
      </c>
      <c r="Q35" s="869">
        <v>1116</v>
      </c>
      <c r="R35" s="870">
        <v>5298</v>
      </c>
      <c r="S35" s="1010"/>
      <c r="T35" s="1010"/>
      <c r="U35" s="867" t="s">
        <v>707</v>
      </c>
      <c r="V35" s="868" t="s">
        <v>256</v>
      </c>
      <c r="W35" s="871">
        <v>0</v>
      </c>
      <c r="X35" s="871">
        <v>0</v>
      </c>
      <c r="Y35" s="869">
        <v>3598</v>
      </c>
      <c r="Z35" s="869">
        <v>0</v>
      </c>
      <c r="AA35" s="869">
        <v>0</v>
      </c>
      <c r="AB35" s="869">
        <v>0</v>
      </c>
      <c r="AC35" s="869">
        <v>1000</v>
      </c>
      <c r="AD35" s="869">
        <v>700</v>
      </c>
      <c r="AE35" s="869">
        <v>5298</v>
      </c>
      <c r="AG35" s="872"/>
    </row>
    <row r="36" spans="1:33" ht="15.75" customHeight="1">
      <c r="A36" s="1027" t="s">
        <v>844</v>
      </c>
      <c r="B36" s="867" t="s">
        <v>707</v>
      </c>
      <c r="C36" s="868" t="s">
        <v>274</v>
      </c>
      <c r="D36" s="869">
        <v>0</v>
      </c>
      <c r="E36" s="871">
        <v>3377</v>
      </c>
      <c r="F36" s="871"/>
      <c r="G36" s="871">
        <v>912</v>
      </c>
      <c r="H36" s="869">
        <v>0</v>
      </c>
      <c r="I36" s="869">
        <v>0</v>
      </c>
      <c r="J36" s="869">
        <v>0</v>
      </c>
      <c r="K36" s="869">
        <v>0</v>
      </c>
      <c r="L36" s="869"/>
      <c r="M36" s="869">
        <v>0</v>
      </c>
      <c r="N36" s="869">
        <v>0</v>
      </c>
      <c r="O36" s="869">
        <v>0</v>
      </c>
      <c r="P36" s="871">
        <v>20441</v>
      </c>
      <c r="Q36" s="869">
        <v>4289</v>
      </c>
      <c r="R36" s="870">
        <v>24730</v>
      </c>
      <c r="S36" s="1010" t="s">
        <v>844</v>
      </c>
      <c r="T36" s="1010"/>
      <c r="U36" s="867" t="s">
        <v>707</v>
      </c>
      <c r="V36" s="868" t="s">
        <v>274</v>
      </c>
      <c r="W36" s="871">
        <v>0</v>
      </c>
      <c r="X36" s="871">
        <v>0</v>
      </c>
      <c r="Y36" s="869">
        <v>24730</v>
      </c>
      <c r="Z36" s="869">
        <v>19473</v>
      </c>
      <c r="AA36" s="869">
        <v>0</v>
      </c>
      <c r="AB36" s="869"/>
      <c r="AC36" s="869">
        <v>0</v>
      </c>
      <c r="AD36" s="869">
        <v>0</v>
      </c>
      <c r="AE36" s="869">
        <v>24730</v>
      </c>
      <c r="AG36" s="872"/>
    </row>
    <row r="37" spans="1:33" ht="15.75" customHeight="1">
      <c r="A37" s="1027"/>
      <c r="B37" s="867" t="s">
        <v>707</v>
      </c>
      <c r="C37" s="868" t="s">
        <v>256</v>
      </c>
      <c r="D37" s="869">
        <v>0</v>
      </c>
      <c r="E37" s="871">
        <v>3377</v>
      </c>
      <c r="F37" s="871"/>
      <c r="G37" s="871">
        <v>912</v>
      </c>
      <c r="H37" s="869">
        <v>0</v>
      </c>
      <c r="I37" s="869">
        <v>0</v>
      </c>
      <c r="J37" s="869">
        <v>0</v>
      </c>
      <c r="K37" s="869">
        <v>0</v>
      </c>
      <c r="L37" s="869"/>
      <c r="M37" s="869">
        <v>0</v>
      </c>
      <c r="N37" s="869">
        <v>0</v>
      </c>
      <c r="O37" s="869">
        <v>0</v>
      </c>
      <c r="P37" s="871">
        <v>20441</v>
      </c>
      <c r="Q37" s="869">
        <v>4289</v>
      </c>
      <c r="R37" s="870">
        <v>24730</v>
      </c>
      <c r="S37" s="1010"/>
      <c r="T37" s="1010"/>
      <c r="U37" s="867" t="s">
        <v>707</v>
      </c>
      <c r="V37" s="868" t="s">
        <v>256</v>
      </c>
      <c r="W37" s="871">
        <v>0</v>
      </c>
      <c r="X37" s="871">
        <v>0</v>
      </c>
      <c r="Y37" s="869">
        <v>24730</v>
      </c>
      <c r="Z37" s="869">
        <v>19473</v>
      </c>
      <c r="AA37" s="869">
        <v>0</v>
      </c>
      <c r="AB37" s="869"/>
      <c r="AC37" s="869">
        <v>0</v>
      </c>
      <c r="AD37" s="869">
        <v>0</v>
      </c>
      <c r="AE37" s="869">
        <v>24730</v>
      </c>
      <c r="AG37" s="872"/>
    </row>
    <row r="38" spans="1:33" ht="15.75" customHeight="1">
      <c r="A38" s="1027" t="s">
        <v>845</v>
      </c>
      <c r="B38" s="1027" t="s">
        <v>846</v>
      </c>
      <c r="C38" s="868" t="s">
        <v>274</v>
      </c>
      <c r="D38" s="869">
        <v>366</v>
      </c>
      <c r="E38" s="871">
        <v>0</v>
      </c>
      <c r="F38" s="871"/>
      <c r="G38" s="871">
        <v>10018</v>
      </c>
      <c r="H38" s="869">
        <v>0</v>
      </c>
      <c r="I38" s="869">
        <v>0</v>
      </c>
      <c r="J38" s="869">
        <v>0</v>
      </c>
      <c r="K38" s="869">
        <v>0</v>
      </c>
      <c r="L38" s="869"/>
      <c r="M38" s="869">
        <v>0</v>
      </c>
      <c r="N38" s="869">
        <v>0</v>
      </c>
      <c r="O38" s="869">
        <v>0</v>
      </c>
      <c r="P38" s="871">
        <v>28308</v>
      </c>
      <c r="Q38" s="869">
        <v>10384</v>
      </c>
      <c r="R38" s="870">
        <v>38692</v>
      </c>
      <c r="S38" s="1010" t="s">
        <v>845</v>
      </c>
      <c r="T38" s="1010"/>
      <c r="U38" s="1012" t="s">
        <v>846</v>
      </c>
      <c r="V38" s="868" t="s">
        <v>274</v>
      </c>
      <c r="W38" s="871">
        <v>18984</v>
      </c>
      <c r="X38" s="871">
        <v>4996</v>
      </c>
      <c r="Y38" s="869">
        <v>14712</v>
      </c>
      <c r="Z38" s="869">
        <v>0</v>
      </c>
      <c r="AA38" s="869">
        <v>0</v>
      </c>
      <c r="AB38" s="869">
        <v>0</v>
      </c>
      <c r="AC38" s="869">
        <v>0</v>
      </c>
      <c r="AD38" s="869">
        <v>0</v>
      </c>
      <c r="AE38" s="869">
        <v>38692</v>
      </c>
      <c r="AG38" s="872"/>
    </row>
    <row r="39" spans="1:33" ht="15.75" customHeight="1">
      <c r="A39" s="1027"/>
      <c r="B39" s="1028"/>
      <c r="C39" s="868" t="s">
        <v>256</v>
      </c>
      <c r="D39" s="869">
        <v>366</v>
      </c>
      <c r="E39" s="871">
        <v>0</v>
      </c>
      <c r="F39" s="871">
        <v>42</v>
      </c>
      <c r="G39" s="871">
        <v>10018</v>
      </c>
      <c r="H39" s="869">
        <v>0</v>
      </c>
      <c r="I39" s="869">
        <v>0</v>
      </c>
      <c r="J39" s="869">
        <v>0</v>
      </c>
      <c r="K39" s="869">
        <v>0</v>
      </c>
      <c r="L39" s="869"/>
      <c r="M39" s="869">
        <v>0</v>
      </c>
      <c r="N39" s="869">
        <v>1630</v>
      </c>
      <c r="O39" s="869">
        <v>0</v>
      </c>
      <c r="P39" s="871">
        <v>31026</v>
      </c>
      <c r="Q39" s="869">
        <v>12056</v>
      </c>
      <c r="R39" s="870">
        <v>43082</v>
      </c>
      <c r="S39" s="1010"/>
      <c r="T39" s="1010"/>
      <c r="U39" s="1013"/>
      <c r="V39" s="868" t="s">
        <v>256</v>
      </c>
      <c r="W39" s="871">
        <v>22131</v>
      </c>
      <c r="X39" s="871">
        <v>5837</v>
      </c>
      <c r="Y39" s="869">
        <v>14664</v>
      </c>
      <c r="Z39" s="869">
        <v>0</v>
      </c>
      <c r="AA39" s="869">
        <v>0</v>
      </c>
      <c r="AB39" s="869">
        <v>250</v>
      </c>
      <c r="AC39" s="869">
        <v>200</v>
      </c>
      <c r="AD39" s="869">
        <v>0</v>
      </c>
      <c r="AE39" s="869">
        <v>43082</v>
      </c>
      <c r="AG39" s="872"/>
    </row>
    <row r="40" spans="1:33" ht="15.75" customHeight="1">
      <c r="A40" s="1027" t="s">
        <v>847</v>
      </c>
      <c r="B40" s="867"/>
      <c r="C40" s="868" t="s">
        <v>274</v>
      </c>
      <c r="D40" s="869">
        <v>13047</v>
      </c>
      <c r="E40" s="871">
        <v>54603</v>
      </c>
      <c r="F40" s="871"/>
      <c r="G40" s="871">
        <v>26735</v>
      </c>
      <c r="H40" s="869">
        <v>0</v>
      </c>
      <c r="I40" s="869">
        <v>0</v>
      </c>
      <c r="J40" s="869">
        <v>0</v>
      </c>
      <c r="K40" s="869">
        <v>0</v>
      </c>
      <c r="L40" s="869"/>
      <c r="M40" s="869">
        <v>0</v>
      </c>
      <c r="N40" s="869">
        <v>0</v>
      </c>
      <c r="O40" s="869">
        <v>0</v>
      </c>
      <c r="P40" s="869">
        <v>282244</v>
      </c>
      <c r="Q40" s="871">
        <v>94385</v>
      </c>
      <c r="R40" s="870">
        <v>376629</v>
      </c>
      <c r="S40" s="1010" t="s">
        <v>847</v>
      </c>
      <c r="T40" s="1010"/>
      <c r="U40" s="867"/>
      <c r="V40" s="868" t="s">
        <v>274</v>
      </c>
      <c r="W40" s="871">
        <v>18984</v>
      </c>
      <c r="X40" s="869">
        <v>4996</v>
      </c>
      <c r="Y40" s="871">
        <v>343179</v>
      </c>
      <c r="Z40" s="869">
        <v>164448</v>
      </c>
      <c r="AA40" s="869">
        <v>0</v>
      </c>
      <c r="AB40" s="869"/>
      <c r="AC40" s="869">
        <v>1000</v>
      </c>
      <c r="AD40" s="869">
        <v>8470</v>
      </c>
      <c r="AE40" s="869">
        <v>376629</v>
      </c>
      <c r="AG40" s="872"/>
    </row>
    <row r="41" spans="1:33" ht="15.75" customHeight="1">
      <c r="A41" s="1027"/>
      <c r="B41" s="867"/>
      <c r="C41" s="868" t="s">
        <v>256</v>
      </c>
      <c r="D41" s="869">
        <v>13047</v>
      </c>
      <c r="E41" s="869">
        <v>54603</v>
      </c>
      <c r="F41" s="869"/>
      <c r="G41" s="869">
        <v>26735</v>
      </c>
      <c r="H41" s="869">
        <v>0</v>
      </c>
      <c r="I41" s="869">
        <v>0</v>
      </c>
      <c r="J41" s="869">
        <v>0</v>
      </c>
      <c r="K41" s="869">
        <v>0</v>
      </c>
      <c r="L41" s="869"/>
      <c r="M41" s="869">
        <v>0</v>
      </c>
      <c r="N41" s="869">
        <v>1630</v>
      </c>
      <c r="O41" s="869">
        <v>0</v>
      </c>
      <c r="P41" s="869">
        <v>284962</v>
      </c>
      <c r="Q41" s="869">
        <v>96057</v>
      </c>
      <c r="R41" s="869">
        <v>381019</v>
      </c>
      <c r="S41" s="1010"/>
      <c r="T41" s="1010"/>
      <c r="U41" s="867"/>
      <c r="V41" s="868" t="s">
        <v>256</v>
      </c>
      <c r="W41" s="871">
        <v>22131</v>
      </c>
      <c r="X41" s="871">
        <v>5837</v>
      </c>
      <c r="Y41" s="871">
        <v>342677</v>
      </c>
      <c r="Z41" s="871">
        <v>164448</v>
      </c>
      <c r="AA41" s="871">
        <v>0</v>
      </c>
      <c r="AB41" s="871">
        <v>250</v>
      </c>
      <c r="AC41" s="871">
        <v>1654</v>
      </c>
      <c r="AD41" s="871">
        <v>8470</v>
      </c>
      <c r="AE41" s="871">
        <v>381019</v>
      </c>
      <c r="AG41" s="872"/>
    </row>
    <row r="42" spans="1:33" ht="15.75" customHeight="1">
      <c r="A42" s="1027" t="s">
        <v>849</v>
      </c>
      <c r="B42" s="867" t="s">
        <v>707</v>
      </c>
      <c r="C42" s="868" t="s">
        <v>274</v>
      </c>
      <c r="D42" s="869">
        <v>1230</v>
      </c>
      <c r="E42" s="871">
        <v>0</v>
      </c>
      <c r="F42" s="871"/>
      <c r="G42" s="871">
        <v>332</v>
      </c>
      <c r="H42" s="869">
        <v>0</v>
      </c>
      <c r="I42" s="869">
        <v>0</v>
      </c>
      <c r="J42" s="869">
        <v>0</v>
      </c>
      <c r="K42" s="869">
        <v>0</v>
      </c>
      <c r="L42" s="869"/>
      <c r="M42" s="869">
        <v>0</v>
      </c>
      <c r="N42" s="869">
        <v>0</v>
      </c>
      <c r="O42" s="869">
        <v>0</v>
      </c>
      <c r="P42" s="869">
        <v>40271</v>
      </c>
      <c r="Q42" s="869">
        <v>1562</v>
      </c>
      <c r="R42" s="870">
        <v>41833</v>
      </c>
      <c r="S42" s="1010" t="s">
        <v>849</v>
      </c>
      <c r="T42" s="1010"/>
      <c r="U42" s="867" t="s">
        <v>707</v>
      </c>
      <c r="V42" s="868" t="s">
        <v>274</v>
      </c>
      <c r="W42" s="869">
        <v>20534</v>
      </c>
      <c r="X42" s="869">
        <v>5287</v>
      </c>
      <c r="Y42" s="869">
        <v>16012</v>
      </c>
      <c r="Z42" s="869">
        <v>0</v>
      </c>
      <c r="AA42" s="869">
        <v>0</v>
      </c>
      <c r="AB42" s="869">
        <v>0</v>
      </c>
      <c r="AC42" s="869">
        <v>0</v>
      </c>
      <c r="AD42" s="869">
        <v>0</v>
      </c>
      <c r="AE42" s="869">
        <v>41833</v>
      </c>
      <c r="AG42" s="872">
        <v>41833</v>
      </c>
    </row>
    <row r="43" spans="1:33" ht="15.75" customHeight="1">
      <c r="A43" s="1027"/>
      <c r="B43" s="867" t="s">
        <v>707</v>
      </c>
      <c r="C43" s="868" t="s">
        <v>256</v>
      </c>
      <c r="D43" s="869">
        <v>1230</v>
      </c>
      <c r="E43" s="871">
        <v>0</v>
      </c>
      <c r="F43" s="871"/>
      <c r="G43" s="871">
        <v>332</v>
      </c>
      <c r="H43" s="869">
        <v>0</v>
      </c>
      <c r="I43" s="869">
        <v>0</v>
      </c>
      <c r="J43" s="869">
        <v>0</v>
      </c>
      <c r="K43" s="869">
        <v>0</v>
      </c>
      <c r="L43" s="869"/>
      <c r="M43" s="869">
        <v>0</v>
      </c>
      <c r="N43" s="869">
        <v>49</v>
      </c>
      <c r="O43" s="869">
        <v>0</v>
      </c>
      <c r="P43" s="869">
        <v>42752</v>
      </c>
      <c r="Q43" s="869">
        <v>1611</v>
      </c>
      <c r="R43" s="870">
        <v>44363</v>
      </c>
      <c r="S43" s="1010"/>
      <c r="T43" s="1010"/>
      <c r="U43" s="867" t="s">
        <v>707</v>
      </c>
      <c r="V43" s="868" t="s">
        <v>256</v>
      </c>
      <c r="W43" s="869">
        <v>20724</v>
      </c>
      <c r="X43" s="869">
        <v>5328</v>
      </c>
      <c r="Y43" s="869">
        <v>17666</v>
      </c>
      <c r="Z43" s="869">
        <v>0</v>
      </c>
      <c r="AA43" s="869">
        <v>0</v>
      </c>
      <c r="AB43" s="869">
        <v>0</v>
      </c>
      <c r="AC43" s="869">
        <v>645</v>
      </c>
      <c r="AD43" s="869">
        <v>0</v>
      </c>
      <c r="AE43" s="869">
        <v>44363</v>
      </c>
      <c r="AG43" s="872"/>
    </row>
    <row r="44" spans="1:256" ht="15.75" customHeight="1">
      <c r="A44" s="1034" t="s">
        <v>850</v>
      </c>
      <c r="B44" s="867" t="s">
        <v>707</v>
      </c>
      <c r="C44" s="879" t="s">
        <v>274</v>
      </c>
      <c r="D44" s="869">
        <v>0</v>
      </c>
      <c r="E44" s="869">
        <v>0</v>
      </c>
      <c r="F44" s="869"/>
      <c r="G44" s="869">
        <v>0</v>
      </c>
      <c r="H44" s="869">
        <v>0</v>
      </c>
      <c r="I44" s="869">
        <v>110310</v>
      </c>
      <c r="J44" s="869">
        <v>0</v>
      </c>
      <c r="K44" s="869">
        <v>0</v>
      </c>
      <c r="L44" s="869"/>
      <c r="M44" s="869">
        <v>0</v>
      </c>
      <c r="N44" s="869">
        <v>0</v>
      </c>
      <c r="O44" s="869">
        <v>0</v>
      </c>
      <c r="P44" s="869">
        <v>18858</v>
      </c>
      <c r="Q44" s="869">
        <v>110310</v>
      </c>
      <c r="R44" s="870">
        <v>129168</v>
      </c>
      <c r="S44" s="1010" t="s">
        <v>850</v>
      </c>
      <c r="T44" s="1010"/>
      <c r="U44" s="867" t="s">
        <v>707</v>
      </c>
      <c r="V44" s="868" t="s">
        <v>274</v>
      </c>
      <c r="W44" s="869">
        <v>65135</v>
      </c>
      <c r="X44" s="869">
        <v>17419</v>
      </c>
      <c r="Y44" s="869">
        <v>40494</v>
      </c>
      <c r="Z44" s="869">
        <v>0</v>
      </c>
      <c r="AA44" s="869">
        <v>0</v>
      </c>
      <c r="AB44" s="869">
        <v>0</v>
      </c>
      <c r="AC44" s="869">
        <v>6120</v>
      </c>
      <c r="AD44" s="869">
        <v>0</v>
      </c>
      <c r="AE44" s="869">
        <v>129168</v>
      </c>
      <c r="AF44" s="880"/>
      <c r="AG44" s="881">
        <v>129168</v>
      </c>
      <c r="AH44" s="880"/>
      <c r="AI44" s="880"/>
      <c r="AJ44" s="880"/>
      <c r="AK44" s="880"/>
      <c r="AL44" s="880"/>
      <c r="AM44" s="880"/>
      <c r="AN44" s="880"/>
      <c r="AO44" s="880"/>
      <c r="AP44" s="880"/>
      <c r="AQ44" s="880"/>
      <c r="AR44" s="880"/>
      <c r="AS44" s="880"/>
      <c r="AT44" s="880"/>
      <c r="AU44" s="880"/>
      <c r="AV44" s="880"/>
      <c r="AW44" s="880"/>
      <c r="AX44" s="880"/>
      <c r="AY44" s="880"/>
      <c r="AZ44" s="880"/>
      <c r="BA44" s="880"/>
      <c r="BB44" s="880"/>
      <c r="BC44" s="880"/>
      <c r="BD44" s="880"/>
      <c r="BE44" s="880"/>
      <c r="BF44" s="880"/>
      <c r="BG44" s="880"/>
      <c r="BH44" s="880"/>
      <c r="BI44" s="880"/>
      <c r="BJ44" s="880"/>
      <c r="BK44" s="880"/>
      <c r="BL44" s="880"/>
      <c r="BM44" s="880"/>
      <c r="BN44" s="880"/>
      <c r="BO44" s="880"/>
      <c r="BP44" s="880"/>
      <c r="BQ44" s="880"/>
      <c r="BR44" s="880"/>
      <c r="BS44" s="880"/>
      <c r="BT44" s="880"/>
      <c r="BU44" s="880"/>
      <c r="BV44" s="880"/>
      <c r="BW44" s="880"/>
      <c r="BX44" s="880"/>
      <c r="BY44" s="880"/>
      <c r="BZ44" s="880"/>
      <c r="CA44" s="880"/>
      <c r="CB44" s="880"/>
      <c r="CC44" s="880"/>
      <c r="CD44" s="880"/>
      <c r="CE44" s="880"/>
      <c r="CF44" s="880"/>
      <c r="CG44" s="880"/>
      <c r="CH44" s="880"/>
      <c r="CI44" s="880"/>
      <c r="CJ44" s="880"/>
      <c r="CK44" s="880"/>
      <c r="CL44" s="880"/>
      <c r="CM44" s="880"/>
      <c r="CN44" s="880"/>
      <c r="CO44" s="880"/>
      <c r="CP44" s="880"/>
      <c r="CQ44" s="880"/>
      <c r="CR44" s="880"/>
      <c r="CS44" s="880"/>
      <c r="CT44" s="880"/>
      <c r="CU44" s="880"/>
      <c r="CV44" s="880"/>
      <c r="CW44" s="880"/>
      <c r="CX44" s="880"/>
      <c r="CY44" s="880"/>
      <c r="CZ44" s="880"/>
      <c r="DA44" s="880"/>
      <c r="DB44" s="880"/>
      <c r="DC44" s="880"/>
      <c r="DD44" s="880"/>
      <c r="DE44" s="880"/>
      <c r="DF44" s="880"/>
      <c r="DG44" s="880"/>
      <c r="DH44" s="880"/>
      <c r="DI44" s="880"/>
      <c r="DJ44" s="880"/>
      <c r="DK44" s="880"/>
      <c r="DL44" s="880"/>
      <c r="DM44" s="880"/>
      <c r="DN44" s="880"/>
      <c r="DO44" s="880"/>
      <c r="DP44" s="880"/>
      <c r="DQ44" s="880"/>
      <c r="DR44" s="880"/>
      <c r="DS44" s="880"/>
      <c r="DT44" s="880"/>
      <c r="DU44" s="880"/>
      <c r="DV44" s="880"/>
      <c r="DW44" s="880"/>
      <c r="DX44" s="880"/>
      <c r="DY44" s="880"/>
      <c r="DZ44" s="880"/>
      <c r="EA44" s="880"/>
      <c r="EB44" s="880"/>
      <c r="EC44" s="880"/>
      <c r="ED44" s="880"/>
      <c r="EE44" s="880"/>
      <c r="EF44" s="880"/>
      <c r="EG44" s="880"/>
      <c r="EH44" s="880"/>
      <c r="EI44" s="880"/>
      <c r="EJ44" s="880"/>
      <c r="EK44" s="880"/>
      <c r="EL44" s="880"/>
      <c r="EM44" s="880"/>
      <c r="EN44" s="880"/>
      <c r="EO44" s="880"/>
      <c r="EP44" s="880"/>
      <c r="EQ44" s="880"/>
      <c r="ER44" s="880"/>
      <c r="ES44" s="880"/>
      <c r="ET44" s="880"/>
      <c r="EU44" s="880"/>
      <c r="EV44" s="880"/>
      <c r="EW44" s="880"/>
      <c r="EX44" s="880"/>
      <c r="EY44" s="880"/>
      <c r="EZ44" s="880"/>
      <c r="FA44" s="880"/>
      <c r="FB44" s="880"/>
      <c r="FC44" s="880"/>
      <c r="FD44" s="880"/>
      <c r="FE44" s="880"/>
      <c r="FF44" s="880"/>
      <c r="FG44" s="880"/>
      <c r="FH44" s="880"/>
      <c r="FI44" s="880"/>
      <c r="FJ44" s="880"/>
      <c r="FK44" s="880"/>
      <c r="FL44" s="880"/>
      <c r="FM44" s="880"/>
      <c r="FN44" s="880"/>
      <c r="FO44" s="880"/>
      <c r="FP44" s="880"/>
      <c r="FQ44" s="880"/>
      <c r="FR44" s="880"/>
      <c r="FS44" s="880"/>
      <c r="FT44" s="880"/>
      <c r="FU44" s="880"/>
      <c r="FV44" s="880"/>
      <c r="FW44" s="880"/>
      <c r="FX44" s="880"/>
      <c r="FY44" s="880"/>
      <c r="FZ44" s="880"/>
      <c r="GA44" s="880"/>
      <c r="GB44" s="880"/>
      <c r="GC44" s="880"/>
      <c r="GD44" s="880"/>
      <c r="GE44" s="880"/>
      <c r="GF44" s="880"/>
      <c r="GG44" s="880"/>
      <c r="GH44" s="880"/>
      <c r="GI44" s="880"/>
      <c r="GJ44" s="880"/>
      <c r="GK44" s="880"/>
      <c r="GL44" s="880"/>
      <c r="GM44" s="880"/>
      <c r="GN44" s="880"/>
      <c r="GO44" s="880"/>
      <c r="GP44" s="880"/>
      <c r="GQ44" s="880"/>
      <c r="GR44" s="880"/>
      <c r="GS44" s="880"/>
      <c r="GT44" s="880"/>
      <c r="GU44" s="880"/>
      <c r="GV44" s="880"/>
      <c r="GW44" s="880"/>
      <c r="GX44" s="880"/>
      <c r="GY44" s="880"/>
      <c r="GZ44" s="880"/>
      <c r="HA44" s="880"/>
      <c r="HB44" s="880"/>
      <c r="HC44" s="880"/>
      <c r="HD44" s="880"/>
      <c r="HE44" s="880"/>
      <c r="HF44" s="880"/>
      <c r="HG44" s="880"/>
      <c r="HH44" s="880"/>
      <c r="HI44" s="880"/>
      <c r="HJ44" s="880"/>
      <c r="HK44" s="880"/>
      <c r="HL44" s="880"/>
      <c r="HM44" s="880"/>
      <c r="HN44" s="880"/>
      <c r="HO44" s="880"/>
      <c r="HP44" s="880"/>
      <c r="HQ44" s="880"/>
      <c r="HR44" s="880"/>
      <c r="HS44" s="880"/>
      <c r="HT44" s="880"/>
      <c r="HU44" s="880"/>
      <c r="HV44" s="880"/>
      <c r="HW44" s="880"/>
      <c r="HX44" s="880"/>
      <c r="HY44" s="880"/>
      <c r="HZ44" s="880"/>
      <c r="IA44" s="880"/>
      <c r="IB44" s="880"/>
      <c r="IC44" s="880"/>
      <c r="ID44" s="880"/>
      <c r="IE44" s="880"/>
      <c r="IF44" s="880"/>
      <c r="IG44" s="880"/>
      <c r="IH44" s="880"/>
      <c r="II44" s="880"/>
      <c r="IJ44" s="880"/>
      <c r="IK44" s="880"/>
      <c r="IL44" s="880"/>
      <c r="IM44" s="880"/>
      <c r="IN44" s="880"/>
      <c r="IO44" s="880"/>
      <c r="IP44" s="880"/>
      <c r="IQ44" s="880"/>
      <c r="IR44" s="880"/>
      <c r="IS44" s="880"/>
      <c r="IT44" s="880"/>
      <c r="IU44" s="880"/>
      <c r="IV44" s="880"/>
    </row>
    <row r="45" spans="1:256" ht="15.75" customHeight="1">
      <c r="A45" s="1034"/>
      <c r="B45" s="867" t="s">
        <v>707</v>
      </c>
      <c r="C45" s="868" t="s">
        <v>256</v>
      </c>
      <c r="D45" s="869">
        <v>114</v>
      </c>
      <c r="E45" s="869">
        <v>0</v>
      </c>
      <c r="F45" s="869">
        <v>48</v>
      </c>
      <c r="G45" s="869">
        <v>0</v>
      </c>
      <c r="H45" s="869">
        <v>0</v>
      </c>
      <c r="I45" s="869">
        <v>110310</v>
      </c>
      <c r="J45" s="869">
        <v>0</v>
      </c>
      <c r="K45" s="869">
        <v>0</v>
      </c>
      <c r="L45" s="869"/>
      <c r="M45" s="869">
        <v>0</v>
      </c>
      <c r="N45" s="869">
        <v>3243</v>
      </c>
      <c r="O45" s="869">
        <v>0</v>
      </c>
      <c r="P45" s="869">
        <v>19187</v>
      </c>
      <c r="Q45" s="869">
        <v>113715</v>
      </c>
      <c r="R45" s="870">
        <v>132902</v>
      </c>
      <c r="S45" s="1010"/>
      <c r="T45" s="1010"/>
      <c r="U45" s="867" t="s">
        <v>707</v>
      </c>
      <c r="V45" s="868" t="s">
        <v>256</v>
      </c>
      <c r="W45" s="869">
        <v>66390</v>
      </c>
      <c r="X45" s="869">
        <v>17743</v>
      </c>
      <c r="Y45" s="869">
        <v>41045</v>
      </c>
      <c r="Z45" s="869">
        <v>0</v>
      </c>
      <c r="AA45" s="869">
        <v>0</v>
      </c>
      <c r="AB45" s="869">
        <v>1404</v>
      </c>
      <c r="AC45" s="869">
        <v>6320</v>
      </c>
      <c r="AD45" s="869">
        <v>0</v>
      </c>
      <c r="AE45" s="869">
        <v>132902</v>
      </c>
      <c r="AF45" s="880"/>
      <c r="AG45" s="881"/>
      <c r="AH45" s="880"/>
      <c r="AI45" s="880"/>
      <c r="AJ45" s="880"/>
      <c r="AK45" s="880"/>
      <c r="AL45" s="880"/>
      <c r="AM45" s="880"/>
      <c r="AN45" s="880"/>
      <c r="AO45" s="880"/>
      <c r="AP45" s="880"/>
      <c r="AQ45" s="880"/>
      <c r="AR45" s="880"/>
      <c r="AS45" s="880"/>
      <c r="AT45" s="880"/>
      <c r="AU45" s="880"/>
      <c r="AV45" s="880"/>
      <c r="AW45" s="880"/>
      <c r="AX45" s="880"/>
      <c r="AY45" s="880"/>
      <c r="AZ45" s="880"/>
      <c r="BA45" s="880"/>
      <c r="BB45" s="880"/>
      <c r="BC45" s="880"/>
      <c r="BD45" s="880"/>
      <c r="BE45" s="880"/>
      <c r="BF45" s="880"/>
      <c r="BG45" s="880"/>
      <c r="BH45" s="880"/>
      <c r="BI45" s="880"/>
      <c r="BJ45" s="880"/>
      <c r="BK45" s="880"/>
      <c r="BL45" s="880"/>
      <c r="BM45" s="880"/>
      <c r="BN45" s="880"/>
      <c r="BO45" s="880"/>
      <c r="BP45" s="880"/>
      <c r="BQ45" s="880"/>
      <c r="BR45" s="880"/>
      <c r="BS45" s="880"/>
      <c r="BT45" s="880"/>
      <c r="BU45" s="880"/>
      <c r="BV45" s="880"/>
      <c r="BW45" s="880"/>
      <c r="BX45" s="880"/>
      <c r="BY45" s="880"/>
      <c r="BZ45" s="880"/>
      <c r="CA45" s="880"/>
      <c r="CB45" s="880"/>
      <c r="CC45" s="880"/>
      <c r="CD45" s="880"/>
      <c r="CE45" s="880"/>
      <c r="CF45" s="880"/>
      <c r="CG45" s="880"/>
      <c r="CH45" s="880"/>
      <c r="CI45" s="880"/>
      <c r="CJ45" s="880"/>
      <c r="CK45" s="880"/>
      <c r="CL45" s="880"/>
      <c r="CM45" s="880"/>
      <c r="CN45" s="880"/>
      <c r="CO45" s="880"/>
      <c r="CP45" s="880"/>
      <c r="CQ45" s="880"/>
      <c r="CR45" s="880"/>
      <c r="CS45" s="880"/>
      <c r="CT45" s="880"/>
      <c r="CU45" s="880"/>
      <c r="CV45" s="880"/>
      <c r="CW45" s="880"/>
      <c r="CX45" s="880"/>
      <c r="CY45" s="880"/>
      <c r="CZ45" s="880"/>
      <c r="DA45" s="880"/>
      <c r="DB45" s="880"/>
      <c r="DC45" s="880"/>
      <c r="DD45" s="880"/>
      <c r="DE45" s="880"/>
      <c r="DF45" s="880"/>
      <c r="DG45" s="880"/>
      <c r="DH45" s="880"/>
      <c r="DI45" s="880"/>
      <c r="DJ45" s="880"/>
      <c r="DK45" s="880"/>
      <c r="DL45" s="880"/>
      <c r="DM45" s="880"/>
      <c r="DN45" s="880"/>
      <c r="DO45" s="880"/>
      <c r="DP45" s="880"/>
      <c r="DQ45" s="880"/>
      <c r="DR45" s="880"/>
      <c r="DS45" s="880"/>
      <c r="DT45" s="880"/>
      <c r="DU45" s="880"/>
      <c r="DV45" s="880"/>
      <c r="DW45" s="880"/>
      <c r="DX45" s="880"/>
      <c r="DY45" s="880"/>
      <c r="DZ45" s="880"/>
      <c r="EA45" s="880"/>
      <c r="EB45" s="880"/>
      <c r="EC45" s="880"/>
      <c r="ED45" s="880"/>
      <c r="EE45" s="880"/>
      <c r="EF45" s="880"/>
      <c r="EG45" s="880"/>
      <c r="EH45" s="880"/>
      <c r="EI45" s="880"/>
      <c r="EJ45" s="880"/>
      <c r="EK45" s="880"/>
      <c r="EL45" s="880"/>
      <c r="EM45" s="880"/>
      <c r="EN45" s="880"/>
      <c r="EO45" s="880"/>
      <c r="EP45" s="880"/>
      <c r="EQ45" s="880"/>
      <c r="ER45" s="880"/>
      <c r="ES45" s="880"/>
      <c r="ET45" s="880"/>
      <c r="EU45" s="880"/>
      <c r="EV45" s="880"/>
      <c r="EW45" s="880"/>
      <c r="EX45" s="880"/>
      <c r="EY45" s="880"/>
      <c r="EZ45" s="880"/>
      <c r="FA45" s="880"/>
      <c r="FB45" s="880"/>
      <c r="FC45" s="880"/>
      <c r="FD45" s="880"/>
      <c r="FE45" s="880"/>
      <c r="FF45" s="880"/>
      <c r="FG45" s="880"/>
      <c r="FH45" s="880"/>
      <c r="FI45" s="880"/>
      <c r="FJ45" s="880"/>
      <c r="FK45" s="880"/>
      <c r="FL45" s="880"/>
      <c r="FM45" s="880"/>
      <c r="FN45" s="880"/>
      <c r="FO45" s="880"/>
      <c r="FP45" s="880"/>
      <c r="FQ45" s="880"/>
      <c r="FR45" s="880"/>
      <c r="FS45" s="880"/>
      <c r="FT45" s="880"/>
      <c r="FU45" s="880"/>
      <c r="FV45" s="880"/>
      <c r="FW45" s="880"/>
      <c r="FX45" s="880"/>
      <c r="FY45" s="880"/>
      <c r="FZ45" s="880"/>
      <c r="GA45" s="880"/>
      <c r="GB45" s="880"/>
      <c r="GC45" s="880"/>
      <c r="GD45" s="880"/>
      <c r="GE45" s="880"/>
      <c r="GF45" s="880"/>
      <c r="GG45" s="880"/>
      <c r="GH45" s="880"/>
      <c r="GI45" s="880"/>
      <c r="GJ45" s="880"/>
      <c r="GK45" s="880"/>
      <c r="GL45" s="880"/>
      <c r="GM45" s="880"/>
      <c r="GN45" s="880"/>
      <c r="GO45" s="880"/>
      <c r="GP45" s="880"/>
      <c r="GQ45" s="880"/>
      <c r="GR45" s="880"/>
      <c r="GS45" s="880"/>
      <c r="GT45" s="880"/>
      <c r="GU45" s="880"/>
      <c r="GV45" s="880"/>
      <c r="GW45" s="880"/>
      <c r="GX45" s="880"/>
      <c r="GY45" s="880"/>
      <c r="GZ45" s="880"/>
      <c r="HA45" s="880"/>
      <c r="HB45" s="880"/>
      <c r="HC45" s="880"/>
      <c r="HD45" s="880"/>
      <c r="HE45" s="880"/>
      <c r="HF45" s="880"/>
      <c r="HG45" s="880"/>
      <c r="HH45" s="880"/>
      <c r="HI45" s="880"/>
      <c r="HJ45" s="880"/>
      <c r="HK45" s="880"/>
      <c r="HL45" s="880"/>
      <c r="HM45" s="880"/>
      <c r="HN45" s="880"/>
      <c r="HO45" s="880"/>
      <c r="HP45" s="880"/>
      <c r="HQ45" s="880"/>
      <c r="HR45" s="880"/>
      <c r="HS45" s="880"/>
      <c r="HT45" s="880"/>
      <c r="HU45" s="880"/>
      <c r="HV45" s="880"/>
      <c r="HW45" s="880"/>
      <c r="HX45" s="880"/>
      <c r="HY45" s="880"/>
      <c r="HZ45" s="880"/>
      <c r="IA45" s="880"/>
      <c r="IB45" s="880"/>
      <c r="IC45" s="880"/>
      <c r="ID45" s="880"/>
      <c r="IE45" s="880"/>
      <c r="IF45" s="880"/>
      <c r="IG45" s="880"/>
      <c r="IH45" s="880"/>
      <c r="II45" s="880"/>
      <c r="IJ45" s="880"/>
      <c r="IK45" s="880"/>
      <c r="IL45" s="880"/>
      <c r="IM45" s="880"/>
      <c r="IN45" s="880"/>
      <c r="IO45" s="880"/>
      <c r="IP45" s="880"/>
      <c r="IQ45" s="880"/>
      <c r="IR45" s="880"/>
      <c r="IS45" s="880"/>
      <c r="IT45" s="880"/>
      <c r="IU45" s="880"/>
      <c r="IV45" s="880"/>
    </row>
    <row r="46" spans="1:256" ht="15.75" customHeight="1">
      <c r="A46" s="1034" t="s">
        <v>257</v>
      </c>
      <c r="B46" s="867" t="s">
        <v>707</v>
      </c>
      <c r="C46" s="868" t="s">
        <v>274</v>
      </c>
      <c r="D46" s="869"/>
      <c r="E46" s="869"/>
      <c r="F46" s="869"/>
      <c r="G46" s="869"/>
      <c r="H46" s="869"/>
      <c r="I46" s="869"/>
      <c r="J46" s="869"/>
      <c r="K46" s="869"/>
      <c r="L46" s="869"/>
      <c r="M46" s="869"/>
      <c r="N46" s="869"/>
      <c r="O46" s="869"/>
      <c r="P46" s="869"/>
      <c r="Q46" s="869">
        <v>0</v>
      </c>
      <c r="R46" s="870">
        <v>0</v>
      </c>
      <c r="S46" s="1010" t="s">
        <v>257</v>
      </c>
      <c r="T46" s="1010"/>
      <c r="U46" s="867" t="s">
        <v>707</v>
      </c>
      <c r="V46" s="868" t="s">
        <v>274</v>
      </c>
      <c r="W46" s="869"/>
      <c r="X46" s="869"/>
      <c r="Y46" s="869"/>
      <c r="Z46" s="869"/>
      <c r="AA46" s="869"/>
      <c r="AB46" s="869"/>
      <c r="AC46" s="869"/>
      <c r="AD46" s="869"/>
      <c r="AE46" s="869">
        <v>0</v>
      </c>
      <c r="AF46" s="880"/>
      <c r="AG46" s="881"/>
      <c r="AH46" s="880"/>
      <c r="AI46" s="880"/>
      <c r="AJ46" s="880"/>
      <c r="AK46" s="880"/>
      <c r="AL46" s="880"/>
      <c r="AM46" s="880"/>
      <c r="AN46" s="880"/>
      <c r="AO46" s="880"/>
      <c r="AP46" s="880"/>
      <c r="AQ46" s="880"/>
      <c r="AR46" s="880"/>
      <c r="AS46" s="880"/>
      <c r="AT46" s="880"/>
      <c r="AU46" s="880"/>
      <c r="AV46" s="880"/>
      <c r="AW46" s="880"/>
      <c r="AX46" s="880"/>
      <c r="AY46" s="880"/>
      <c r="AZ46" s="880"/>
      <c r="BA46" s="880"/>
      <c r="BB46" s="880"/>
      <c r="BC46" s="880"/>
      <c r="BD46" s="880"/>
      <c r="BE46" s="880"/>
      <c r="BF46" s="880"/>
      <c r="BG46" s="880"/>
      <c r="BH46" s="880"/>
      <c r="BI46" s="880"/>
      <c r="BJ46" s="880"/>
      <c r="BK46" s="880"/>
      <c r="BL46" s="880"/>
      <c r="BM46" s="880"/>
      <c r="BN46" s="880"/>
      <c r="BO46" s="880"/>
      <c r="BP46" s="880"/>
      <c r="BQ46" s="880"/>
      <c r="BR46" s="880"/>
      <c r="BS46" s="880"/>
      <c r="BT46" s="880"/>
      <c r="BU46" s="880"/>
      <c r="BV46" s="880"/>
      <c r="BW46" s="880"/>
      <c r="BX46" s="880"/>
      <c r="BY46" s="880"/>
      <c r="BZ46" s="880"/>
      <c r="CA46" s="880"/>
      <c r="CB46" s="880"/>
      <c r="CC46" s="880"/>
      <c r="CD46" s="880"/>
      <c r="CE46" s="880"/>
      <c r="CF46" s="880"/>
      <c r="CG46" s="880"/>
      <c r="CH46" s="880"/>
      <c r="CI46" s="880"/>
      <c r="CJ46" s="880"/>
      <c r="CK46" s="880"/>
      <c r="CL46" s="880"/>
      <c r="CM46" s="880"/>
      <c r="CN46" s="880"/>
      <c r="CO46" s="880"/>
      <c r="CP46" s="880"/>
      <c r="CQ46" s="880"/>
      <c r="CR46" s="880"/>
      <c r="CS46" s="880"/>
      <c r="CT46" s="880"/>
      <c r="CU46" s="880"/>
      <c r="CV46" s="880"/>
      <c r="CW46" s="880"/>
      <c r="CX46" s="880"/>
      <c r="CY46" s="880"/>
      <c r="CZ46" s="880"/>
      <c r="DA46" s="880"/>
      <c r="DB46" s="880"/>
      <c r="DC46" s="880"/>
      <c r="DD46" s="880"/>
      <c r="DE46" s="880"/>
      <c r="DF46" s="880"/>
      <c r="DG46" s="880"/>
      <c r="DH46" s="880"/>
      <c r="DI46" s="880"/>
      <c r="DJ46" s="880"/>
      <c r="DK46" s="880"/>
      <c r="DL46" s="880"/>
      <c r="DM46" s="880"/>
      <c r="DN46" s="880"/>
      <c r="DO46" s="880"/>
      <c r="DP46" s="880"/>
      <c r="DQ46" s="880"/>
      <c r="DR46" s="880"/>
      <c r="DS46" s="880"/>
      <c r="DT46" s="880"/>
      <c r="DU46" s="880"/>
      <c r="DV46" s="880"/>
      <c r="DW46" s="880"/>
      <c r="DX46" s="880"/>
      <c r="DY46" s="880"/>
      <c r="DZ46" s="880"/>
      <c r="EA46" s="880"/>
      <c r="EB46" s="880"/>
      <c r="EC46" s="880"/>
      <c r="ED46" s="880"/>
      <c r="EE46" s="880"/>
      <c r="EF46" s="880"/>
      <c r="EG46" s="880"/>
      <c r="EH46" s="880"/>
      <c r="EI46" s="880"/>
      <c r="EJ46" s="880"/>
      <c r="EK46" s="880"/>
      <c r="EL46" s="880"/>
      <c r="EM46" s="880"/>
      <c r="EN46" s="880"/>
      <c r="EO46" s="880"/>
      <c r="EP46" s="880"/>
      <c r="EQ46" s="880"/>
      <c r="ER46" s="880"/>
      <c r="ES46" s="880"/>
      <c r="ET46" s="880"/>
      <c r="EU46" s="880"/>
      <c r="EV46" s="880"/>
      <c r="EW46" s="880"/>
      <c r="EX46" s="880"/>
      <c r="EY46" s="880"/>
      <c r="EZ46" s="880"/>
      <c r="FA46" s="880"/>
      <c r="FB46" s="880"/>
      <c r="FC46" s="880"/>
      <c r="FD46" s="880"/>
      <c r="FE46" s="880"/>
      <c r="FF46" s="880"/>
      <c r="FG46" s="880"/>
      <c r="FH46" s="880"/>
      <c r="FI46" s="880"/>
      <c r="FJ46" s="880"/>
      <c r="FK46" s="880"/>
      <c r="FL46" s="880"/>
      <c r="FM46" s="880"/>
      <c r="FN46" s="880"/>
      <c r="FO46" s="880"/>
      <c r="FP46" s="880"/>
      <c r="FQ46" s="880"/>
      <c r="FR46" s="880"/>
      <c r="FS46" s="880"/>
      <c r="FT46" s="880"/>
      <c r="FU46" s="880"/>
      <c r="FV46" s="880"/>
      <c r="FW46" s="880"/>
      <c r="FX46" s="880"/>
      <c r="FY46" s="880"/>
      <c r="FZ46" s="880"/>
      <c r="GA46" s="880"/>
      <c r="GB46" s="880"/>
      <c r="GC46" s="880"/>
      <c r="GD46" s="880"/>
      <c r="GE46" s="880"/>
      <c r="GF46" s="880"/>
      <c r="GG46" s="880"/>
      <c r="GH46" s="880"/>
      <c r="GI46" s="880"/>
      <c r="GJ46" s="880"/>
      <c r="GK46" s="880"/>
      <c r="GL46" s="880"/>
      <c r="GM46" s="880"/>
      <c r="GN46" s="880"/>
      <c r="GO46" s="880"/>
      <c r="GP46" s="880"/>
      <c r="GQ46" s="880"/>
      <c r="GR46" s="880"/>
      <c r="GS46" s="880"/>
      <c r="GT46" s="880"/>
      <c r="GU46" s="880"/>
      <c r="GV46" s="880"/>
      <c r="GW46" s="880"/>
      <c r="GX46" s="880"/>
      <c r="GY46" s="880"/>
      <c r="GZ46" s="880"/>
      <c r="HA46" s="880"/>
      <c r="HB46" s="880"/>
      <c r="HC46" s="880"/>
      <c r="HD46" s="880"/>
      <c r="HE46" s="880"/>
      <c r="HF46" s="880"/>
      <c r="HG46" s="880"/>
      <c r="HH46" s="880"/>
      <c r="HI46" s="880"/>
      <c r="HJ46" s="880"/>
      <c r="HK46" s="880"/>
      <c r="HL46" s="880"/>
      <c r="HM46" s="880"/>
      <c r="HN46" s="880"/>
      <c r="HO46" s="880"/>
      <c r="HP46" s="880"/>
      <c r="HQ46" s="880"/>
      <c r="HR46" s="880"/>
      <c r="HS46" s="880"/>
      <c r="HT46" s="880"/>
      <c r="HU46" s="880"/>
      <c r="HV46" s="880"/>
      <c r="HW46" s="880"/>
      <c r="HX46" s="880"/>
      <c r="HY46" s="880"/>
      <c r="HZ46" s="880"/>
      <c r="IA46" s="880"/>
      <c r="IB46" s="880"/>
      <c r="IC46" s="880"/>
      <c r="ID46" s="880"/>
      <c r="IE46" s="880"/>
      <c r="IF46" s="880"/>
      <c r="IG46" s="880"/>
      <c r="IH46" s="880"/>
      <c r="II46" s="880"/>
      <c r="IJ46" s="880"/>
      <c r="IK46" s="880"/>
      <c r="IL46" s="880"/>
      <c r="IM46" s="880"/>
      <c r="IN46" s="880"/>
      <c r="IO46" s="880"/>
      <c r="IP46" s="880"/>
      <c r="IQ46" s="880"/>
      <c r="IR46" s="880"/>
      <c r="IS46" s="880"/>
      <c r="IT46" s="880"/>
      <c r="IU46" s="880"/>
      <c r="IV46" s="880"/>
    </row>
    <row r="47" spans="1:256" ht="15.75" customHeight="1">
      <c r="A47" s="1034"/>
      <c r="B47" s="867" t="s">
        <v>707</v>
      </c>
      <c r="C47" s="868" t="s">
        <v>256</v>
      </c>
      <c r="D47" s="869">
        <v>26733</v>
      </c>
      <c r="E47" s="869"/>
      <c r="F47" s="869"/>
      <c r="G47" s="869">
        <v>17978</v>
      </c>
      <c r="H47" s="869"/>
      <c r="I47" s="869">
        <v>11200</v>
      </c>
      <c r="J47" s="869"/>
      <c r="K47" s="869"/>
      <c r="L47" s="869"/>
      <c r="M47" s="869"/>
      <c r="N47" s="869">
        <v>63330</v>
      </c>
      <c r="O47" s="869"/>
      <c r="P47" s="869">
        <v>143461</v>
      </c>
      <c r="Q47" s="869">
        <v>119241</v>
      </c>
      <c r="R47" s="870">
        <v>262702</v>
      </c>
      <c r="S47" s="1010"/>
      <c r="T47" s="1010"/>
      <c r="U47" s="867" t="s">
        <v>707</v>
      </c>
      <c r="V47" s="868" t="s">
        <v>256</v>
      </c>
      <c r="W47" s="869">
        <v>101380</v>
      </c>
      <c r="X47" s="869">
        <v>29007</v>
      </c>
      <c r="Y47" s="869">
        <v>103572</v>
      </c>
      <c r="Z47" s="869"/>
      <c r="AA47" s="869"/>
      <c r="AB47" s="869"/>
      <c r="AC47" s="869">
        <v>23743</v>
      </c>
      <c r="AD47" s="869">
        <v>5000</v>
      </c>
      <c r="AE47" s="869">
        <v>262702</v>
      </c>
      <c r="AF47" s="880"/>
      <c r="AG47" s="881"/>
      <c r="AH47" s="880"/>
      <c r="AI47" s="880"/>
      <c r="AJ47" s="880"/>
      <c r="AK47" s="880"/>
      <c r="AL47" s="880"/>
      <c r="AM47" s="880"/>
      <c r="AN47" s="880"/>
      <c r="AO47" s="880"/>
      <c r="AP47" s="880"/>
      <c r="AQ47" s="880"/>
      <c r="AR47" s="880"/>
      <c r="AS47" s="880"/>
      <c r="AT47" s="880"/>
      <c r="AU47" s="880"/>
      <c r="AV47" s="880"/>
      <c r="AW47" s="880"/>
      <c r="AX47" s="880"/>
      <c r="AY47" s="880"/>
      <c r="AZ47" s="880"/>
      <c r="BA47" s="880"/>
      <c r="BB47" s="880"/>
      <c r="BC47" s="880"/>
      <c r="BD47" s="880"/>
      <c r="BE47" s="880"/>
      <c r="BF47" s="880"/>
      <c r="BG47" s="880"/>
      <c r="BH47" s="880"/>
      <c r="BI47" s="880"/>
      <c r="BJ47" s="880"/>
      <c r="BK47" s="880"/>
      <c r="BL47" s="880"/>
      <c r="BM47" s="880"/>
      <c r="BN47" s="880"/>
      <c r="BO47" s="880"/>
      <c r="BP47" s="880"/>
      <c r="BQ47" s="880"/>
      <c r="BR47" s="880"/>
      <c r="BS47" s="880"/>
      <c r="BT47" s="880"/>
      <c r="BU47" s="880"/>
      <c r="BV47" s="880"/>
      <c r="BW47" s="880"/>
      <c r="BX47" s="880"/>
      <c r="BY47" s="880"/>
      <c r="BZ47" s="880"/>
      <c r="CA47" s="880"/>
      <c r="CB47" s="880"/>
      <c r="CC47" s="880"/>
      <c r="CD47" s="880"/>
      <c r="CE47" s="880"/>
      <c r="CF47" s="880"/>
      <c r="CG47" s="880"/>
      <c r="CH47" s="880"/>
      <c r="CI47" s="880"/>
      <c r="CJ47" s="880"/>
      <c r="CK47" s="880"/>
      <c r="CL47" s="880"/>
      <c r="CM47" s="880"/>
      <c r="CN47" s="880"/>
      <c r="CO47" s="880"/>
      <c r="CP47" s="880"/>
      <c r="CQ47" s="880"/>
      <c r="CR47" s="880"/>
      <c r="CS47" s="880"/>
      <c r="CT47" s="880"/>
      <c r="CU47" s="880"/>
      <c r="CV47" s="880"/>
      <c r="CW47" s="880"/>
      <c r="CX47" s="880"/>
      <c r="CY47" s="880"/>
      <c r="CZ47" s="880"/>
      <c r="DA47" s="880"/>
      <c r="DB47" s="880"/>
      <c r="DC47" s="880"/>
      <c r="DD47" s="880"/>
      <c r="DE47" s="880"/>
      <c r="DF47" s="880"/>
      <c r="DG47" s="880"/>
      <c r="DH47" s="880"/>
      <c r="DI47" s="880"/>
      <c r="DJ47" s="880"/>
      <c r="DK47" s="880"/>
      <c r="DL47" s="880"/>
      <c r="DM47" s="880"/>
      <c r="DN47" s="880"/>
      <c r="DO47" s="880"/>
      <c r="DP47" s="880"/>
      <c r="DQ47" s="880"/>
      <c r="DR47" s="880"/>
      <c r="DS47" s="880"/>
      <c r="DT47" s="880"/>
      <c r="DU47" s="880"/>
      <c r="DV47" s="880"/>
      <c r="DW47" s="880"/>
      <c r="DX47" s="880"/>
      <c r="DY47" s="880"/>
      <c r="DZ47" s="880"/>
      <c r="EA47" s="880"/>
      <c r="EB47" s="880"/>
      <c r="EC47" s="880"/>
      <c r="ED47" s="880"/>
      <c r="EE47" s="880"/>
      <c r="EF47" s="880"/>
      <c r="EG47" s="880"/>
      <c r="EH47" s="880"/>
      <c r="EI47" s="880"/>
      <c r="EJ47" s="880"/>
      <c r="EK47" s="880"/>
      <c r="EL47" s="880"/>
      <c r="EM47" s="880"/>
      <c r="EN47" s="880"/>
      <c r="EO47" s="880"/>
      <c r="EP47" s="880"/>
      <c r="EQ47" s="880"/>
      <c r="ER47" s="880"/>
      <c r="ES47" s="880"/>
      <c r="ET47" s="880"/>
      <c r="EU47" s="880"/>
      <c r="EV47" s="880"/>
      <c r="EW47" s="880"/>
      <c r="EX47" s="880"/>
      <c r="EY47" s="880"/>
      <c r="EZ47" s="880"/>
      <c r="FA47" s="880"/>
      <c r="FB47" s="880"/>
      <c r="FC47" s="880"/>
      <c r="FD47" s="880"/>
      <c r="FE47" s="880"/>
      <c r="FF47" s="880"/>
      <c r="FG47" s="880"/>
      <c r="FH47" s="880"/>
      <c r="FI47" s="880"/>
      <c r="FJ47" s="880"/>
      <c r="FK47" s="880"/>
      <c r="FL47" s="880"/>
      <c r="FM47" s="880"/>
      <c r="FN47" s="880"/>
      <c r="FO47" s="880"/>
      <c r="FP47" s="880"/>
      <c r="FQ47" s="880"/>
      <c r="FR47" s="880"/>
      <c r="FS47" s="880"/>
      <c r="FT47" s="880"/>
      <c r="FU47" s="880"/>
      <c r="FV47" s="880"/>
      <c r="FW47" s="880"/>
      <c r="FX47" s="880"/>
      <c r="FY47" s="880"/>
      <c r="FZ47" s="880"/>
      <c r="GA47" s="880"/>
      <c r="GB47" s="880"/>
      <c r="GC47" s="880"/>
      <c r="GD47" s="880"/>
      <c r="GE47" s="880"/>
      <c r="GF47" s="880"/>
      <c r="GG47" s="880"/>
      <c r="GH47" s="880"/>
      <c r="GI47" s="880"/>
      <c r="GJ47" s="880"/>
      <c r="GK47" s="880"/>
      <c r="GL47" s="880"/>
      <c r="GM47" s="880"/>
      <c r="GN47" s="880"/>
      <c r="GO47" s="880"/>
      <c r="GP47" s="880"/>
      <c r="GQ47" s="880"/>
      <c r="GR47" s="880"/>
      <c r="GS47" s="880"/>
      <c r="GT47" s="880"/>
      <c r="GU47" s="880"/>
      <c r="GV47" s="880"/>
      <c r="GW47" s="880"/>
      <c r="GX47" s="880"/>
      <c r="GY47" s="880"/>
      <c r="GZ47" s="880"/>
      <c r="HA47" s="880"/>
      <c r="HB47" s="880"/>
      <c r="HC47" s="880"/>
      <c r="HD47" s="880"/>
      <c r="HE47" s="880"/>
      <c r="HF47" s="880"/>
      <c r="HG47" s="880"/>
      <c r="HH47" s="880"/>
      <c r="HI47" s="880"/>
      <c r="HJ47" s="880"/>
      <c r="HK47" s="880"/>
      <c r="HL47" s="880"/>
      <c r="HM47" s="880"/>
      <c r="HN47" s="880"/>
      <c r="HO47" s="880"/>
      <c r="HP47" s="880"/>
      <c r="HQ47" s="880"/>
      <c r="HR47" s="880"/>
      <c r="HS47" s="880"/>
      <c r="HT47" s="880"/>
      <c r="HU47" s="880"/>
      <c r="HV47" s="880"/>
      <c r="HW47" s="880"/>
      <c r="HX47" s="880"/>
      <c r="HY47" s="880"/>
      <c r="HZ47" s="880"/>
      <c r="IA47" s="880"/>
      <c r="IB47" s="880"/>
      <c r="IC47" s="880"/>
      <c r="ID47" s="880"/>
      <c r="IE47" s="880"/>
      <c r="IF47" s="880"/>
      <c r="IG47" s="880"/>
      <c r="IH47" s="880"/>
      <c r="II47" s="880"/>
      <c r="IJ47" s="880"/>
      <c r="IK47" s="880"/>
      <c r="IL47" s="880"/>
      <c r="IM47" s="880"/>
      <c r="IN47" s="880"/>
      <c r="IO47" s="880"/>
      <c r="IP47" s="880"/>
      <c r="IQ47" s="880"/>
      <c r="IR47" s="880"/>
      <c r="IS47" s="880"/>
      <c r="IT47" s="880"/>
      <c r="IU47" s="880"/>
      <c r="IV47" s="880"/>
    </row>
    <row r="48" spans="1:256" ht="15.75" customHeight="1">
      <c r="A48" s="1034" t="s">
        <v>851</v>
      </c>
      <c r="B48" s="1034" t="s">
        <v>285</v>
      </c>
      <c r="C48" s="879" t="s">
        <v>274</v>
      </c>
      <c r="D48" s="870">
        <v>53055</v>
      </c>
      <c r="E48" s="870">
        <v>92312</v>
      </c>
      <c r="F48" s="870"/>
      <c r="G48" s="870">
        <v>46628</v>
      </c>
      <c r="H48" s="870">
        <v>0</v>
      </c>
      <c r="I48" s="870">
        <v>110310</v>
      </c>
      <c r="J48" s="870">
        <v>900</v>
      </c>
      <c r="K48" s="870">
        <v>0</v>
      </c>
      <c r="L48" s="870"/>
      <c r="M48" s="870">
        <v>0</v>
      </c>
      <c r="N48" s="870">
        <v>0</v>
      </c>
      <c r="O48" s="870">
        <v>0</v>
      </c>
      <c r="P48" s="870">
        <v>852082</v>
      </c>
      <c r="Q48" s="870">
        <v>303205</v>
      </c>
      <c r="R48" s="870">
        <v>1155287</v>
      </c>
      <c r="S48" s="1018" t="s">
        <v>851</v>
      </c>
      <c r="T48" s="1019"/>
      <c r="U48" s="1016" t="s">
        <v>258</v>
      </c>
      <c r="V48" s="868" t="s">
        <v>274</v>
      </c>
      <c r="W48" s="870">
        <v>453611</v>
      </c>
      <c r="X48" s="870">
        <v>120024</v>
      </c>
      <c r="Y48" s="870">
        <v>549085</v>
      </c>
      <c r="Z48" s="870">
        <v>205026</v>
      </c>
      <c r="AA48" s="870">
        <v>0</v>
      </c>
      <c r="AB48" s="870">
        <v>0</v>
      </c>
      <c r="AC48" s="870">
        <v>12903</v>
      </c>
      <c r="AD48" s="870">
        <v>19664</v>
      </c>
      <c r="AE48" s="870">
        <v>1155287</v>
      </c>
      <c r="AF48" s="880"/>
      <c r="AG48" s="872">
        <v>1155287</v>
      </c>
      <c r="AH48" s="880"/>
      <c r="AI48" s="880"/>
      <c r="AJ48" s="880"/>
      <c r="AK48" s="880"/>
      <c r="AL48" s="880"/>
      <c r="AM48" s="880"/>
      <c r="AN48" s="880"/>
      <c r="AO48" s="880"/>
      <c r="AP48" s="880"/>
      <c r="AQ48" s="880"/>
      <c r="AR48" s="880"/>
      <c r="AS48" s="880"/>
      <c r="AT48" s="880"/>
      <c r="AU48" s="880"/>
      <c r="AV48" s="880"/>
      <c r="AW48" s="880"/>
      <c r="AX48" s="880"/>
      <c r="AY48" s="880"/>
      <c r="AZ48" s="880"/>
      <c r="BA48" s="880"/>
      <c r="BB48" s="880"/>
      <c r="BC48" s="880"/>
      <c r="BD48" s="880"/>
      <c r="BE48" s="880"/>
      <c r="BF48" s="880"/>
      <c r="BG48" s="880"/>
      <c r="BH48" s="880"/>
      <c r="BI48" s="880"/>
      <c r="BJ48" s="880"/>
      <c r="BK48" s="880"/>
      <c r="BL48" s="880"/>
      <c r="BM48" s="880"/>
      <c r="BN48" s="880"/>
      <c r="BO48" s="880"/>
      <c r="BP48" s="880"/>
      <c r="BQ48" s="880"/>
      <c r="BR48" s="880"/>
      <c r="BS48" s="880"/>
      <c r="BT48" s="880"/>
      <c r="BU48" s="880"/>
      <c r="BV48" s="880"/>
      <c r="BW48" s="880"/>
      <c r="BX48" s="880"/>
      <c r="BY48" s="880"/>
      <c r="BZ48" s="880"/>
      <c r="CA48" s="880"/>
      <c r="CB48" s="880"/>
      <c r="CC48" s="880"/>
      <c r="CD48" s="880"/>
      <c r="CE48" s="880"/>
      <c r="CF48" s="880"/>
      <c r="CG48" s="880"/>
      <c r="CH48" s="880"/>
      <c r="CI48" s="880"/>
      <c r="CJ48" s="880"/>
      <c r="CK48" s="880"/>
      <c r="CL48" s="880"/>
      <c r="CM48" s="880"/>
      <c r="CN48" s="880"/>
      <c r="CO48" s="880"/>
      <c r="CP48" s="880"/>
      <c r="CQ48" s="880"/>
      <c r="CR48" s="880"/>
      <c r="CS48" s="880"/>
      <c r="CT48" s="880"/>
      <c r="CU48" s="880"/>
      <c r="CV48" s="880"/>
      <c r="CW48" s="880"/>
      <c r="CX48" s="880"/>
      <c r="CY48" s="880"/>
      <c r="CZ48" s="880"/>
      <c r="DA48" s="880"/>
      <c r="DB48" s="880"/>
      <c r="DC48" s="880"/>
      <c r="DD48" s="880"/>
      <c r="DE48" s="880"/>
      <c r="DF48" s="880"/>
      <c r="DG48" s="880"/>
      <c r="DH48" s="880"/>
      <c r="DI48" s="880"/>
      <c r="DJ48" s="880"/>
      <c r="DK48" s="880"/>
      <c r="DL48" s="880"/>
      <c r="DM48" s="880"/>
      <c r="DN48" s="880"/>
      <c r="DO48" s="880"/>
      <c r="DP48" s="880"/>
      <c r="DQ48" s="880"/>
      <c r="DR48" s="880"/>
      <c r="DS48" s="880"/>
      <c r="DT48" s="880"/>
      <c r="DU48" s="880"/>
      <c r="DV48" s="880"/>
      <c r="DW48" s="880"/>
      <c r="DX48" s="880"/>
      <c r="DY48" s="880"/>
      <c r="DZ48" s="880"/>
      <c r="EA48" s="880"/>
      <c r="EB48" s="880"/>
      <c r="EC48" s="880"/>
      <c r="ED48" s="880"/>
      <c r="EE48" s="880"/>
      <c r="EF48" s="880"/>
      <c r="EG48" s="880"/>
      <c r="EH48" s="880"/>
      <c r="EI48" s="880"/>
      <c r="EJ48" s="880"/>
      <c r="EK48" s="880"/>
      <c r="EL48" s="880"/>
      <c r="EM48" s="880"/>
      <c r="EN48" s="880"/>
      <c r="EO48" s="880"/>
      <c r="EP48" s="880"/>
      <c r="EQ48" s="880"/>
      <c r="ER48" s="880"/>
      <c r="ES48" s="880"/>
      <c r="ET48" s="880"/>
      <c r="EU48" s="880"/>
      <c r="EV48" s="880"/>
      <c r="EW48" s="880"/>
      <c r="EX48" s="880"/>
      <c r="EY48" s="880"/>
      <c r="EZ48" s="880"/>
      <c r="FA48" s="880"/>
      <c r="FB48" s="880"/>
      <c r="FC48" s="880"/>
      <c r="FD48" s="880"/>
      <c r="FE48" s="880"/>
      <c r="FF48" s="880"/>
      <c r="FG48" s="880"/>
      <c r="FH48" s="880"/>
      <c r="FI48" s="880"/>
      <c r="FJ48" s="880"/>
      <c r="FK48" s="880"/>
      <c r="FL48" s="880"/>
      <c r="FM48" s="880"/>
      <c r="FN48" s="880"/>
      <c r="FO48" s="880"/>
      <c r="FP48" s="880"/>
      <c r="FQ48" s="880"/>
      <c r="FR48" s="880"/>
      <c r="FS48" s="880"/>
      <c r="FT48" s="880"/>
      <c r="FU48" s="880"/>
      <c r="FV48" s="880"/>
      <c r="FW48" s="880"/>
      <c r="FX48" s="880"/>
      <c r="FY48" s="880"/>
      <c r="FZ48" s="880"/>
      <c r="GA48" s="880"/>
      <c r="GB48" s="880"/>
      <c r="GC48" s="880"/>
      <c r="GD48" s="880"/>
      <c r="GE48" s="880"/>
      <c r="GF48" s="880"/>
      <c r="GG48" s="880"/>
      <c r="GH48" s="880"/>
      <c r="GI48" s="880"/>
      <c r="GJ48" s="880"/>
      <c r="GK48" s="880"/>
      <c r="GL48" s="880"/>
      <c r="GM48" s="880"/>
      <c r="GN48" s="880"/>
      <c r="GO48" s="880"/>
      <c r="GP48" s="880"/>
      <c r="GQ48" s="880"/>
      <c r="GR48" s="880"/>
      <c r="GS48" s="880"/>
      <c r="GT48" s="880"/>
      <c r="GU48" s="880"/>
      <c r="GV48" s="880"/>
      <c r="GW48" s="880"/>
      <c r="GX48" s="880"/>
      <c r="GY48" s="880"/>
      <c r="GZ48" s="880"/>
      <c r="HA48" s="880"/>
      <c r="HB48" s="880"/>
      <c r="HC48" s="880"/>
      <c r="HD48" s="880"/>
      <c r="HE48" s="880"/>
      <c r="HF48" s="880"/>
      <c r="HG48" s="880"/>
      <c r="HH48" s="880"/>
      <c r="HI48" s="880"/>
      <c r="HJ48" s="880"/>
      <c r="HK48" s="880"/>
      <c r="HL48" s="880"/>
      <c r="HM48" s="880"/>
      <c r="HN48" s="880"/>
      <c r="HO48" s="880"/>
      <c r="HP48" s="880"/>
      <c r="HQ48" s="880"/>
      <c r="HR48" s="880"/>
      <c r="HS48" s="880"/>
      <c r="HT48" s="880"/>
      <c r="HU48" s="880"/>
      <c r="HV48" s="880"/>
      <c r="HW48" s="880"/>
      <c r="HX48" s="880"/>
      <c r="HY48" s="880"/>
      <c r="HZ48" s="880"/>
      <c r="IA48" s="880"/>
      <c r="IB48" s="880"/>
      <c r="IC48" s="880"/>
      <c r="ID48" s="880"/>
      <c r="IE48" s="880"/>
      <c r="IF48" s="880"/>
      <c r="IG48" s="880"/>
      <c r="IH48" s="880"/>
      <c r="II48" s="880"/>
      <c r="IJ48" s="880"/>
      <c r="IK48" s="880"/>
      <c r="IL48" s="880"/>
      <c r="IM48" s="880"/>
      <c r="IN48" s="880"/>
      <c r="IO48" s="880"/>
      <c r="IP48" s="880"/>
      <c r="IQ48" s="880"/>
      <c r="IR48" s="880"/>
      <c r="IS48" s="880"/>
      <c r="IT48" s="880"/>
      <c r="IU48" s="880"/>
      <c r="IV48" s="880"/>
    </row>
    <row r="49" spans="1:33" ht="15.75" customHeight="1">
      <c r="A49" s="1044"/>
      <c r="B49" s="1028"/>
      <c r="C49" s="868" t="s">
        <v>256</v>
      </c>
      <c r="D49" s="870">
        <v>79908</v>
      </c>
      <c r="E49" s="870">
        <v>92312</v>
      </c>
      <c r="F49" s="870">
        <v>90</v>
      </c>
      <c r="G49" s="870">
        <v>64606</v>
      </c>
      <c r="H49" s="870">
        <v>651</v>
      </c>
      <c r="I49" s="870">
        <v>121510</v>
      </c>
      <c r="J49" s="870">
        <v>900</v>
      </c>
      <c r="K49" s="870">
        <v>0</v>
      </c>
      <c r="L49" s="870">
        <v>1965</v>
      </c>
      <c r="M49" s="870">
        <v>0</v>
      </c>
      <c r="N49" s="870">
        <v>68749</v>
      </c>
      <c r="O49" s="870">
        <v>0</v>
      </c>
      <c r="P49" s="870">
        <v>1005817</v>
      </c>
      <c r="Q49" s="870">
        <v>430691</v>
      </c>
      <c r="R49" s="870">
        <v>1436508</v>
      </c>
      <c r="S49" s="1020"/>
      <c r="T49" s="1021"/>
      <c r="U49" s="1017"/>
      <c r="V49" s="868" t="s">
        <v>256</v>
      </c>
      <c r="W49" s="870">
        <v>564739</v>
      </c>
      <c r="X49" s="870">
        <v>151555</v>
      </c>
      <c r="Y49" s="870">
        <v>654476</v>
      </c>
      <c r="Z49" s="870">
        <v>205026</v>
      </c>
      <c r="AA49" s="870">
        <v>0</v>
      </c>
      <c r="AB49" s="870">
        <v>1965</v>
      </c>
      <c r="AC49" s="870">
        <v>39909</v>
      </c>
      <c r="AD49" s="870">
        <v>23864</v>
      </c>
      <c r="AE49" s="870">
        <v>1436508</v>
      </c>
      <c r="AF49" s="870">
        <v>0</v>
      </c>
      <c r="AG49" s="870">
        <v>0</v>
      </c>
    </row>
    <row r="50" spans="1:31" ht="15.75" customHeight="1">
      <c r="A50" s="1035" t="s">
        <v>852</v>
      </c>
      <c r="B50" s="1036" t="s">
        <v>853</v>
      </c>
      <c r="C50" s="879" t="s">
        <v>274</v>
      </c>
      <c r="D50" s="882">
        <v>52689</v>
      </c>
      <c r="E50" s="882">
        <v>92312</v>
      </c>
      <c r="F50" s="882"/>
      <c r="G50" s="882">
        <v>36610</v>
      </c>
      <c r="H50" s="882">
        <v>0</v>
      </c>
      <c r="I50" s="882">
        <v>110310</v>
      </c>
      <c r="J50" s="882">
        <v>900</v>
      </c>
      <c r="K50" s="882">
        <v>0</v>
      </c>
      <c r="L50" s="882"/>
      <c r="M50" s="882">
        <v>0</v>
      </c>
      <c r="N50" s="882">
        <v>0</v>
      </c>
      <c r="O50" s="882">
        <v>0</v>
      </c>
      <c r="P50" s="882">
        <v>823774</v>
      </c>
      <c r="Q50" s="882">
        <v>292821</v>
      </c>
      <c r="R50" s="882">
        <v>1116595</v>
      </c>
      <c r="S50" s="1018" t="s">
        <v>852</v>
      </c>
      <c r="T50" s="1019"/>
      <c r="U50" s="1014" t="s">
        <v>853</v>
      </c>
      <c r="V50" s="868" t="s">
        <v>274</v>
      </c>
      <c r="W50" s="882">
        <v>434627</v>
      </c>
      <c r="X50" s="883">
        <v>115028</v>
      </c>
      <c r="Y50" s="882">
        <v>534373</v>
      </c>
      <c r="Z50" s="882">
        <v>205026</v>
      </c>
      <c r="AA50" s="882">
        <v>0</v>
      </c>
      <c r="AB50" s="882">
        <v>0</v>
      </c>
      <c r="AC50" s="882">
        <v>12903</v>
      </c>
      <c r="AD50" s="882">
        <v>19664</v>
      </c>
      <c r="AE50" s="882">
        <v>1116595</v>
      </c>
    </row>
    <row r="51" spans="1:33" ht="30.75" customHeight="1">
      <c r="A51" s="1035"/>
      <c r="B51" s="1036"/>
      <c r="C51" s="868" t="s">
        <v>256</v>
      </c>
      <c r="D51" s="882">
        <v>79542</v>
      </c>
      <c r="E51" s="882">
        <v>92312</v>
      </c>
      <c r="F51" s="882">
        <v>48</v>
      </c>
      <c r="G51" s="882">
        <v>54588</v>
      </c>
      <c r="H51" s="882">
        <v>651</v>
      </c>
      <c r="I51" s="882">
        <v>121510</v>
      </c>
      <c r="J51" s="882">
        <v>900</v>
      </c>
      <c r="K51" s="882">
        <v>0</v>
      </c>
      <c r="L51" s="882">
        <v>1965</v>
      </c>
      <c r="M51" s="882">
        <v>0</v>
      </c>
      <c r="N51" s="882">
        <v>67119</v>
      </c>
      <c r="O51" s="882">
        <v>0</v>
      </c>
      <c r="P51" s="882">
        <v>974791</v>
      </c>
      <c r="Q51" s="882">
        <v>418635</v>
      </c>
      <c r="R51" s="882">
        <v>1393426</v>
      </c>
      <c r="S51" s="1020"/>
      <c r="T51" s="1021"/>
      <c r="U51" s="1015"/>
      <c r="V51" s="868" t="s">
        <v>256</v>
      </c>
      <c r="W51" s="882">
        <v>542608</v>
      </c>
      <c r="X51" s="882">
        <v>145718</v>
      </c>
      <c r="Y51" s="882">
        <v>639812</v>
      </c>
      <c r="Z51" s="882">
        <v>205026</v>
      </c>
      <c r="AA51" s="882">
        <v>0</v>
      </c>
      <c r="AB51" s="882">
        <v>1715</v>
      </c>
      <c r="AC51" s="882">
        <v>39709</v>
      </c>
      <c r="AD51" s="882">
        <v>23864</v>
      </c>
      <c r="AE51" s="882">
        <v>1393426</v>
      </c>
      <c r="AF51" s="882">
        <v>0</v>
      </c>
      <c r="AG51" s="882">
        <v>0</v>
      </c>
    </row>
    <row r="52" spans="1:31" ht="15.75" customHeight="1">
      <c r="A52" s="1035" t="s">
        <v>854</v>
      </c>
      <c r="B52" s="1011" t="s">
        <v>846</v>
      </c>
      <c r="C52" s="879" t="s">
        <v>274</v>
      </c>
      <c r="D52" s="882">
        <v>366</v>
      </c>
      <c r="E52" s="882">
        <v>0</v>
      </c>
      <c r="F52" s="882"/>
      <c r="G52" s="882">
        <v>10018</v>
      </c>
      <c r="H52" s="882">
        <v>0</v>
      </c>
      <c r="I52" s="882">
        <v>0</v>
      </c>
      <c r="J52" s="882">
        <v>0</v>
      </c>
      <c r="K52" s="882">
        <v>0</v>
      </c>
      <c r="L52" s="882"/>
      <c r="M52" s="882">
        <v>0</v>
      </c>
      <c r="N52" s="882">
        <v>0</v>
      </c>
      <c r="O52" s="882">
        <v>0</v>
      </c>
      <c r="P52" s="882">
        <v>28308</v>
      </c>
      <c r="Q52" s="882">
        <v>10384</v>
      </c>
      <c r="R52" s="882">
        <v>38692</v>
      </c>
      <c r="S52" s="1018" t="s">
        <v>854</v>
      </c>
      <c r="T52" s="1019"/>
      <c r="U52" s="1012" t="s">
        <v>846</v>
      </c>
      <c r="V52" s="868" t="s">
        <v>274</v>
      </c>
      <c r="W52" s="882">
        <v>18984</v>
      </c>
      <c r="X52" s="883">
        <v>4996</v>
      </c>
      <c r="Y52" s="882">
        <v>14712</v>
      </c>
      <c r="Z52" s="882">
        <v>0</v>
      </c>
      <c r="AA52" s="882">
        <v>0</v>
      </c>
      <c r="AB52" s="882">
        <v>0</v>
      </c>
      <c r="AC52" s="882">
        <v>0</v>
      </c>
      <c r="AD52" s="882">
        <v>0</v>
      </c>
      <c r="AE52" s="882">
        <v>38692</v>
      </c>
    </row>
    <row r="53" spans="1:31" ht="30.75" customHeight="1">
      <c r="A53" s="1035"/>
      <c r="B53" s="1011"/>
      <c r="C53" s="868" t="s">
        <v>256</v>
      </c>
      <c r="D53" s="882">
        <v>366</v>
      </c>
      <c r="E53" s="882">
        <v>0</v>
      </c>
      <c r="F53" s="882">
        <v>42</v>
      </c>
      <c r="G53" s="882">
        <v>10018</v>
      </c>
      <c r="H53" s="882">
        <v>0</v>
      </c>
      <c r="I53" s="882">
        <v>0</v>
      </c>
      <c r="J53" s="882">
        <v>0</v>
      </c>
      <c r="K53" s="882">
        <v>0</v>
      </c>
      <c r="L53" s="882">
        <v>0</v>
      </c>
      <c r="M53" s="882">
        <v>0</v>
      </c>
      <c r="N53" s="882">
        <v>1630</v>
      </c>
      <c r="O53" s="882">
        <v>0</v>
      </c>
      <c r="P53" s="882">
        <v>31026</v>
      </c>
      <c r="Q53" s="882">
        <v>12056</v>
      </c>
      <c r="R53" s="882">
        <v>43082</v>
      </c>
      <c r="S53" s="1020"/>
      <c r="T53" s="1021"/>
      <c r="U53" s="1013"/>
      <c r="V53" s="868" t="s">
        <v>256</v>
      </c>
      <c r="W53" s="882">
        <v>22131</v>
      </c>
      <c r="X53" s="882">
        <v>5837</v>
      </c>
      <c r="Y53" s="882">
        <v>14664</v>
      </c>
      <c r="Z53" s="882">
        <v>0</v>
      </c>
      <c r="AA53" s="882">
        <v>0</v>
      </c>
      <c r="AB53" s="882">
        <v>250</v>
      </c>
      <c r="AC53" s="882">
        <v>200</v>
      </c>
      <c r="AD53" s="882">
        <v>0</v>
      </c>
      <c r="AE53" s="882">
        <v>43082</v>
      </c>
    </row>
    <row r="55" spans="4:33" ht="15.75" customHeight="1">
      <c r="D55" s="872"/>
      <c r="E55" s="872"/>
      <c r="F55" s="872"/>
      <c r="G55" s="872"/>
      <c r="H55" s="872"/>
      <c r="I55" s="872"/>
      <c r="J55" s="872"/>
      <c r="K55" s="872"/>
      <c r="L55" s="872"/>
      <c r="M55" s="872"/>
      <c r="N55" s="872"/>
      <c r="O55" s="872"/>
      <c r="P55" s="872"/>
      <c r="Q55" s="872"/>
      <c r="R55" s="872"/>
      <c r="S55" s="872"/>
      <c r="T55" s="872"/>
      <c r="U55" s="872"/>
      <c r="V55" s="872"/>
      <c r="W55" s="872"/>
      <c r="X55" s="872"/>
      <c r="Y55" s="872"/>
      <c r="Z55" s="872"/>
      <c r="AA55" s="872"/>
      <c r="AB55" s="872"/>
      <c r="AC55" s="872"/>
      <c r="AD55" s="872"/>
      <c r="AE55" s="872"/>
      <c r="AF55" s="872"/>
      <c r="AG55" s="872"/>
    </row>
  </sheetData>
  <sheetProtection/>
  <mergeCells count="70">
    <mergeCell ref="A50:A51"/>
    <mergeCell ref="B50:B51"/>
    <mergeCell ref="A52:A53"/>
    <mergeCell ref="S1:AE1"/>
    <mergeCell ref="S2:T3"/>
    <mergeCell ref="A40:A41"/>
    <mergeCell ref="A42:A43"/>
    <mergeCell ref="A44:A45"/>
    <mergeCell ref="A46:A47"/>
    <mergeCell ref="A48:A49"/>
    <mergeCell ref="A24:A25"/>
    <mergeCell ref="A26:A27"/>
    <mergeCell ref="A28:A29"/>
    <mergeCell ref="B48:B49"/>
    <mergeCell ref="A30:A31"/>
    <mergeCell ref="A32:A33"/>
    <mergeCell ref="A34:A35"/>
    <mergeCell ref="A36:A37"/>
    <mergeCell ref="A38:A39"/>
    <mergeCell ref="B38:B39"/>
    <mergeCell ref="A16:A17"/>
    <mergeCell ref="A18:A19"/>
    <mergeCell ref="A20:A21"/>
    <mergeCell ref="A22:A23"/>
    <mergeCell ref="A1:R1"/>
    <mergeCell ref="A2:A3"/>
    <mergeCell ref="B2:B3"/>
    <mergeCell ref="C2:C3"/>
    <mergeCell ref="D2:G2"/>
    <mergeCell ref="H2:K2"/>
    <mergeCell ref="M2:M3"/>
    <mergeCell ref="N2:O2"/>
    <mergeCell ref="Q2:Q3"/>
    <mergeCell ref="R2:R3"/>
    <mergeCell ref="S12:T13"/>
    <mergeCell ref="S14:T15"/>
    <mergeCell ref="S6:T7"/>
    <mergeCell ref="A6:A7"/>
    <mergeCell ref="A8:A9"/>
    <mergeCell ref="A10:A11"/>
    <mergeCell ref="A12:A13"/>
    <mergeCell ref="A14:A15"/>
    <mergeCell ref="A4:A5"/>
    <mergeCell ref="S4:T5"/>
    <mergeCell ref="S8:T9"/>
    <mergeCell ref="S10:T11"/>
    <mergeCell ref="S28:T29"/>
    <mergeCell ref="S30:T31"/>
    <mergeCell ref="S16:T17"/>
    <mergeCell ref="S18:T19"/>
    <mergeCell ref="S20:T21"/>
    <mergeCell ref="S22:T23"/>
    <mergeCell ref="S24:T25"/>
    <mergeCell ref="S26:T27"/>
    <mergeCell ref="U52:U53"/>
    <mergeCell ref="U50:U51"/>
    <mergeCell ref="U48:U49"/>
    <mergeCell ref="U38:U39"/>
    <mergeCell ref="S40:T41"/>
    <mergeCell ref="B52:B53"/>
    <mergeCell ref="S44:T45"/>
    <mergeCell ref="S42:T43"/>
    <mergeCell ref="S46:T47"/>
    <mergeCell ref="S48:T49"/>
    <mergeCell ref="S50:T51"/>
    <mergeCell ref="S52:T53"/>
    <mergeCell ref="S32:T33"/>
    <mergeCell ref="S34:T35"/>
    <mergeCell ref="S36:T37"/>
    <mergeCell ref="S38:T39"/>
  </mergeCells>
  <printOptions horizontalCentered="1"/>
  <pageMargins left="0.7874015748031497" right="0.7874015748031497" top="0.9448818897637796" bottom="0.984251968503937" header="0.35433070866141736" footer="0.5118110236220472"/>
  <pageSetup horizontalDpi="600" verticalDpi="600" orientation="landscape" paperSize="9" scale="50" r:id="rId1"/>
  <headerFooter alignWithMargins="0">
    <oddHeader>&amp;L6. melléklet a 13/2015.(V.29.) önkormányzati rendelethez
6. melléklet az 1/2015.(I.30.) önkormányzati rendelethez</oddHeader>
  </headerFooter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view="pageBreakPreview" zoomScale="60" workbookViewId="0" topLeftCell="A1">
      <selection activeCell="N25" sqref="N25"/>
    </sheetView>
  </sheetViews>
  <sheetFormatPr defaultColWidth="9.00390625" defaultRowHeight="12.75"/>
  <cols>
    <col min="1" max="1" width="16.625" style="132" customWidth="1"/>
    <col min="2" max="2" width="10.125" style="132" customWidth="1"/>
    <col min="3" max="3" width="9.00390625" style="132" customWidth="1"/>
    <col min="4" max="4" width="8.875" style="132" customWidth="1"/>
    <col min="5" max="5" width="7.625" style="132" customWidth="1"/>
    <col min="6" max="6" width="10.625" style="132" customWidth="1"/>
    <col min="7" max="7" width="9.25390625" style="132" customWidth="1"/>
    <col min="8" max="8" width="13.625" style="132" customWidth="1"/>
    <col min="9" max="9" width="9.375" style="132" customWidth="1"/>
    <col min="10" max="10" width="10.625" style="132" customWidth="1"/>
    <col min="11" max="11" width="12.75390625" style="132" customWidth="1"/>
    <col min="12" max="12" width="11.00390625" style="132" customWidth="1"/>
    <col min="13" max="13" width="8.375" style="132" customWidth="1"/>
    <col min="14" max="14" width="13.75390625" style="132" customWidth="1"/>
    <col min="15" max="15" width="12.125" style="132" customWidth="1"/>
    <col min="16" max="17" width="9.125" style="132" hidden="1" customWidth="1"/>
    <col min="18" max="16384" width="9.125" style="132" customWidth="1"/>
  </cols>
  <sheetData>
    <row r="1" spans="1:15" ht="12.75">
      <c r="A1" s="1053"/>
      <c r="B1" s="1053"/>
      <c r="C1" s="1053"/>
      <c r="D1" s="1053"/>
      <c r="E1" s="1053"/>
      <c r="F1" s="1053"/>
      <c r="G1" s="1053"/>
      <c r="H1" s="1053"/>
      <c r="I1" s="1053"/>
      <c r="J1" s="1053"/>
      <c r="K1" s="1053"/>
      <c r="L1" s="1053"/>
      <c r="M1" s="1053"/>
      <c r="N1" s="1053"/>
      <c r="O1" s="1053"/>
    </row>
    <row r="2" spans="1:15" ht="12.75">
      <c r="A2" s="1049" t="s">
        <v>617</v>
      </c>
      <c r="B2" s="1049"/>
      <c r="C2" s="1049"/>
      <c r="D2" s="1049"/>
      <c r="E2" s="1049"/>
      <c r="F2" s="1049"/>
      <c r="G2" s="1049"/>
      <c r="H2" s="1049"/>
      <c r="I2" s="1049"/>
      <c r="J2" s="1049"/>
      <c r="K2" s="1049"/>
      <c r="L2" s="1049"/>
      <c r="M2" s="1049"/>
      <c r="N2" s="1049"/>
      <c r="O2" s="1049"/>
    </row>
    <row r="3" spans="1:15" ht="13.5" thickBo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9.5" customHeight="1">
      <c r="A4" s="1050" t="s">
        <v>855</v>
      </c>
      <c r="B4" s="1045"/>
      <c r="C4" s="1045" t="s">
        <v>856</v>
      </c>
      <c r="D4" s="1045" t="s">
        <v>857</v>
      </c>
      <c r="E4" s="1045"/>
      <c r="F4" s="1045" t="s">
        <v>858</v>
      </c>
      <c r="G4" s="1045" t="s">
        <v>859</v>
      </c>
      <c r="H4" s="1045"/>
      <c r="I4" s="1045" t="s">
        <v>860</v>
      </c>
      <c r="J4" s="1045"/>
      <c r="K4" s="1045" t="s">
        <v>861</v>
      </c>
      <c r="L4" s="1045" t="s">
        <v>645</v>
      </c>
      <c r="M4" s="1045"/>
      <c r="N4" s="1045" t="s">
        <v>862</v>
      </c>
      <c r="O4" s="1047" t="s">
        <v>819</v>
      </c>
    </row>
    <row r="5" spans="1:15" ht="21">
      <c r="A5" s="1051"/>
      <c r="B5" s="1046"/>
      <c r="C5" s="1046"/>
      <c r="D5" s="385" t="s">
        <v>863</v>
      </c>
      <c r="E5" s="385" t="s">
        <v>822</v>
      </c>
      <c r="F5" s="1046"/>
      <c r="G5" s="385" t="s">
        <v>864</v>
      </c>
      <c r="H5" s="385" t="s">
        <v>865</v>
      </c>
      <c r="I5" s="385" t="s">
        <v>864</v>
      </c>
      <c r="J5" s="385" t="s">
        <v>865</v>
      </c>
      <c r="K5" s="1046"/>
      <c r="L5" s="385" t="s">
        <v>873</v>
      </c>
      <c r="M5" s="385" t="s">
        <v>828</v>
      </c>
      <c r="N5" s="1046"/>
      <c r="O5" s="1048"/>
    </row>
    <row r="6" spans="1:15" ht="12.75">
      <c r="A6" s="390" t="s">
        <v>866</v>
      </c>
      <c r="B6" s="386" t="s">
        <v>274</v>
      </c>
      <c r="C6" s="387">
        <v>15980</v>
      </c>
      <c r="D6" s="387"/>
      <c r="E6" s="387">
        <v>11267</v>
      </c>
      <c r="F6" s="387"/>
      <c r="G6" s="387"/>
      <c r="H6" s="387"/>
      <c r="I6" s="387">
        <v>11200</v>
      </c>
      <c r="J6" s="387"/>
      <c r="K6" s="387"/>
      <c r="L6" s="387"/>
      <c r="M6" s="387"/>
      <c r="N6" s="387">
        <v>145814</v>
      </c>
      <c r="O6" s="391">
        <f>C6+I6+N6</f>
        <v>172994</v>
      </c>
    </row>
    <row r="7" spans="1:15" ht="14.25" customHeight="1">
      <c r="A7" s="390"/>
      <c r="B7" s="367" t="s">
        <v>182</v>
      </c>
      <c r="C7" s="387">
        <v>0</v>
      </c>
      <c r="D7" s="387"/>
      <c r="E7" s="387">
        <v>0</v>
      </c>
      <c r="F7" s="387"/>
      <c r="G7" s="387"/>
      <c r="H7" s="387"/>
      <c r="I7" s="387">
        <v>0</v>
      </c>
      <c r="J7" s="387"/>
      <c r="K7" s="387"/>
      <c r="L7" s="387"/>
      <c r="M7" s="387"/>
      <c r="N7" s="387">
        <v>0</v>
      </c>
      <c r="O7" s="391">
        <f>C7+I7+N7</f>
        <v>0</v>
      </c>
    </row>
    <row r="8" spans="1:15" ht="12.75">
      <c r="A8" s="390" t="s">
        <v>867</v>
      </c>
      <c r="B8" s="386" t="s">
        <v>274</v>
      </c>
      <c r="C8" s="387">
        <v>0</v>
      </c>
      <c r="D8" s="387"/>
      <c r="E8" s="387"/>
      <c r="F8" s="387"/>
      <c r="G8" s="387"/>
      <c r="H8" s="387"/>
      <c r="I8" s="387">
        <v>0</v>
      </c>
      <c r="J8" s="387"/>
      <c r="K8" s="387"/>
      <c r="L8" s="387"/>
      <c r="M8" s="387"/>
      <c r="N8" s="387">
        <v>0</v>
      </c>
      <c r="O8" s="391">
        <f aca="true" t="shared" si="0" ref="O8:O13">C8+N8</f>
        <v>0</v>
      </c>
    </row>
    <row r="9" spans="1:15" ht="12.75">
      <c r="A9" s="390"/>
      <c r="B9" s="367" t="s">
        <v>182</v>
      </c>
      <c r="C9" s="387">
        <v>0</v>
      </c>
      <c r="D9" s="387"/>
      <c r="E9" s="387"/>
      <c r="F9" s="387"/>
      <c r="G9" s="387"/>
      <c r="H9" s="387"/>
      <c r="I9" s="387">
        <v>0</v>
      </c>
      <c r="J9" s="387"/>
      <c r="K9" s="387"/>
      <c r="L9" s="387"/>
      <c r="M9" s="387"/>
      <c r="N9" s="387">
        <v>0</v>
      </c>
      <c r="O9" s="391">
        <f t="shared" si="0"/>
        <v>0</v>
      </c>
    </row>
    <row r="10" spans="1:15" ht="12.75">
      <c r="A10" s="390" t="s">
        <v>868</v>
      </c>
      <c r="B10" s="386" t="s">
        <v>274</v>
      </c>
      <c r="C10" s="387">
        <v>0</v>
      </c>
      <c r="D10" s="387"/>
      <c r="E10" s="387"/>
      <c r="F10" s="387"/>
      <c r="G10" s="387"/>
      <c r="H10" s="387"/>
      <c r="I10" s="387">
        <v>0</v>
      </c>
      <c r="J10" s="387"/>
      <c r="K10" s="387"/>
      <c r="L10" s="387"/>
      <c r="M10" s="387"/>
      <c r="N10" s="387">
        <v>0</v>
      </c>
      <c r="O10" s="391">
        <f t="shared" si="0"/>
        <v>0</v>
      </c>
    </row>
    <row r="11" spans="1:15" ht="12.75">
      <c r="A11" s="390"/>
      <c r="B11" s="367" t="s">
        <v>182</v>
      </c>
      <c r="C11" s="387">
        <v>0</v>
      </c>
      <c r="D11" s="387"/>
      <c r="E11" s="387"/>
      <c r="F11" s="387"/>
      <c r="G11" s="387"/>
      <c r="H11" s="387"/>
      <c r="I11" s="387">
        <v>0</v>
      </c>
      <c r="J11" s="387"/>
      <c r="K11" s="387"/>
      <c r="L11" s="387"/>
      <c r="M11" s="387"/>
      <c r="N11" s="387">
        <v>0</v>
      </c>
      <c r="O11" s="391">
        <f t="shared" si="0"/>
        <v>0</v>
      </c>
    </row>
    <row r="12" spans="1:15" ht="12.75">
      <c r="A12" s="390" t="s">
        <v>869</v>
      </c>
      <c r="B12" s="386" t="s">
        <v>274</v>
      </c>
      <c r="C12" s="387">
        <v>10500</v>
      </c>
      <c r="D12" s="387"/>
      <c r="E12" s="387">
        <v>2835</v>
      </c>
      <c r="F12" s="387"/>
      <c r="G12" s="387"/>
      <c r="H12" s="387"/>
      <c r="I12" s="387">
        <v>0</v>
      </c>
      <c r="J12" s="387"/>
      <c r="K12" s="387"/>
      <c r="L12" s="387"/>
      <c r="M12" s="387"/>
      <c r="N12" s="387">
        <v>0</v>
      </c>
      <c r="O12" s="391">
        <f t="shared" si="0"/>
        <v>10500</v>
      </c>
    </row>
    <row r="13" spans="1:15" ht="12.75">
      <c r="A13" s="390"/>
      <c r="B13" s="367" t="s">
        <v>182</v>
      </c>
      <c r="C13" s="387">
        <v>0</v>
      </c>
      <c r="D13" s="387"/>
      <c r="E13" s="387">
        <v>0</v>
      </c>
      <c r="F13" s="387"/>
      <c r="G13" s="387"/>
      <c r="H13" s="387"/>
      <c r="I13" s="387">
        <v>0</v>
      </c>
      <c r="J13" s="387"/>
      <c r="K13" s="387"/>
      <c r="L13" s="387"/>
      <c r="M13" s="387"/>
      <c r="N13" s="387">
        <v>0</v>
      </c>
      <c r="O13" s="391">
        <f t="shared" si="0"/>
        <v>0</v>
      </c>
    </row>
    <row r="14" spans="1:15" ht="12.75">
      <c r="A14" s="392" t="s">
        <v>644</v>
      </c>
      <c r="B14" s="388" t="s">
        <v>274</v>
      </c>
      <c r="C14" s="389">
        <f>SUM(C6+C8+C10+C12)</f>
        <v>26480</v>
      </c>
      <c r="D14" s="389">
        <f aca="true" t="shared" si="1" ref="D14:O15">SUM(D6+D8+D10+D12)</f>
        <v>0</v>
      </c>
      <c r="E14" s="389">
        <f>SUM(E6+E8+E10+E12)</f>
        <v>14102</v>
      </c>
      <c r="F14" s="389">
        <f t="shared" si="1"/>
        <v>0</v>
      </c>
      <c r="G14" s="389">
        <f t="shared" si="1"/>
        <v>0</v>
      </c>
      <c r="H14" s="389">
        <f t="shared" si="1"/>
        <v>0</v>
      </c>
      <c r="I14" s="389">
        <f t="shared" si="1"/>
        <v>11200</v>
      </c>
      <c r="J14" s="389">
        <f t="shared" si="1"/>
        <v>0</v>
      </c>
      <c r="K14" s="389">
        <f t="shared" si="1"/>
        <v>0</v>
      </c>
      <c r="L14" s="389">
        <f t="shared" si="1"/>
        <v>0</v>
      </c>
      <c r="M14" s="389">
        <f t="shared" si="1"/>
        <v>0</v>
      </c>
      <c r="N14" s="389">
        <f t="shared" si="1"/>
        <v>145814</v>
      </c>
      <c r="O14" s="393">
        <f t="shared" si="1"/>
        <v>183494</v>
      </c>
    </row>
    <row r="15" spans="1:15" ht="12.75">
      <c r="A15" s="392"/>
      <c r="B15" s="367" t="s">
        <v>182</v>
      </c>
      <c r="C15" s="389">
        <f>SUM(C7+C9+C11+C13)</f>
        <v>0</v>
      </c>
      <c r="D15" s="389">
        <f t="shared" si="1"/>
        <v>0</v>
      </c>
      <c r="E15" s="389">
        <f>SUM(E7+E9+E11+E13)</f>
        <v>0</v>
      </c>
      <c r="F15" s="389">
        <f t="shared" si="1"/>
        <v>0</v>
      </c>
      <c r="G15" s="389">
        <f t="shared" si="1"/>
        <v>0</v>
      </c>
      <c r="H15" s="389">
        <f t="shared" si="1"/>
        <v>0</v>
      </c>
      <c r="I15" s="389">
        <f t="shared" si="1"/>
        <v>0</v>
      </c>
      <c r="J15" s="389">
        <f t="shared" si="1"/>
        <v>0</v>
      </c>
      <c r="K15" s="389">
        <f t="shared" si="1"/>
        <v>0</v>
      </c>
      <c r="L15" s="389">
        <f t="shared" si="1"/>
        <v>0</v>
      </c>
      <c r="M15" s="389">
        <f t="shared" si="1"/>
        <v>0</v>
      </c>
      <c r="N15" s="389">
        <f t="shared" si="1"/>
        <v>0</v>
      </c>
      <c r="O15" s="393">
        <f t="shared" si="1"/>
        <v>0</v>
      </c>
    </row>
    <row r="16" spans="1:15" ht="12.75">
      <c r="A16" s="392" t="s">
        <v>853</v>
      </c>
      <c r="B16" s="388" t="s">
        <v>274</v>
      </c>
      <c r="C16" s="389">
        <f>SUM(C6+C8+C10+C12)</f>
        <v>26480</v>
      </c>
      <c r="D16" s="389">
        <f aca="true" t="shared" si="2" ref="D16:N17">SUM(D6+D8+D10+D12)</f>
        <v>0</v>
      </c>
      <c r="E16" s="389">
        <f t="shared" si="2"/>
        <v>14102</v>
      </c>
      <c r="F16" s="389">
        <f t="shared" si="2"/>
        <v>0</v>
      </c>
      <c r="G16" s="389">
        <f t="shared" si="2"/>
        <v>0</v>
      </c>
      <c r="H16" s="389">
        <f t="shared" si="2"/>
        <v>0</v>
      </c>
      <c r="I16" s="389">
        <f t="shared" si="2"/>
        <v>11200</v>
      </c>
      <c r="J16" s="389">
        <f t="shared" si="2"/>
        <v>0</v>
      </c>
      <c r="K16" s="389">
        <f t="shared" si="2"/>
        <v>0</v>
      </c>
      <c r="L16" s="389">
        <f t="shared" si="2"/>
        <v>0</v>
      </c>
      <c r="M16" s="389">
        <f t="shared" si="2"/>
        <v>0</v>
      </c>
      <c r="N16" s="389">
        <f t="shared" si="2"/>
        <v>145814</v>
      </c>
      <c r="O16" s="394">
        <f>O14</f>
        <v>183494</v>
      </c>
    </row>
    <row r="17" spans="1:15" ht="13.5" thickBot="1">
      <c r="A17" s="395"/>
      <c r="B17" s="368" t="s">
        <v>182</v>
      </c>
      <c r="C17" s="396">
        <f>SUM(C7+C9+C11+C13)</f>
        <v>0</v>
      </c>
      <c r="D17" s="396">
        <f t="shared" si="2"/>
        <v>0</v>
      </c>
      <c r="E17" s="396">
        <f t="shared" si="2"/>
        <v>0</v>
      </c>
      <c r="F17" s="396">
        <f t="shared" si="2"/>
        <v>0</v>
      </c>
      <c r="G17" s="396">
        <f t="shared" si="2"/>
        <v>0</v>
      </c>
      <c r="H17" s="396">
        <f t="shared" si="2"/>
        <v>0</v>
      </c>
      <c r="I17" s="396">
        <f t="shared" si="2"/>
        <v>0</v>
      </c>
      <c r="J17" s="396">
        <f t="shared" si="2"/>
        <v>0</v>
      </c>
      <c r="K17" s="396">
        <f t="shared" si="2"/>
        <v>0</v>
      </c>
      <c r="L17" s="396">
        <f t="shared" si="2"/>
        <v>0</v>
      </c>
      <c r="M17" s="396">
        <f t="shared" si="2"/>
        <v>0</v>
      </c>
      <c r="N17" s="396">
        <f t="shared" si="2"/>
        <v>0</v>
      </c>
      <c r="O17" s="397">
        <f>O15</f>
        <v>0</v>
      </c>
    </row>
    <row r="18" spans="1:15" ht="12.75">
      <c r="A18" s="131"/>
      <c r="B18" s="131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</row>
    <row r="19" spans="1:15" ht="12.75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</row>
    <row r="20" spans="1:15" ht="12.75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</row>
    <row r="21" spans="1:11" ht="18.75" customHeight="1">
      <c r="A21" s="1049" t="s">
        <v>618</v>
      </c>
      <c r="B21" s="1049"/>
      <c r="C21" s="1049"/>
      <c r="D21" s="1049"/>
      <c r="E21" s="1049"/>
      <c r="F21" s="1049"/>
      <c r="G21" s="1049"/>
      <c r="H21" s="1049"/>
      <c r="I21" s="1049"/>
      <c r="J21" s="1049"/>
      <c r="K21" s="1049"/>
    </row>
    <row r="22" spans="1:11" ht="18.75" customHeight="1" thickBot="1">
      <c r="A22" s="131"/>
      <c r="B22" s="135"/>
      <c r="C22" s="135"/>
      <c r="D22" s="135"/>
      <c r="E22" s="135"/>
      <c r="F22" s="135"/>
      <c r="G22" s="135"/>
      <c r="H22" s="135"/>
      <c r="I22" s="135"/>
      <c r="J22" s="135"/>
      <c r="K22" s="135"/>
    </row>
    <row r="23" spans="1:11" ht="18.75" customHeight="1">
      <c r="A23" s="1050" t="s">
        <v>855</v>
      </c>
      <c r="B23" s="1045"/>
      <c r="C23" s="1052" t="s">
        <v>696</v>
      </c>
      <c r="D23" s="1052"/>
      <c r="E23" s="1052"/>
      <c r="F23" s="1052"/>
      <c r="G23" s="1052"/>
      <c r="H23" s="398"/>
      <c r="I23" s="1052" t="s">
        <v>697</v>
      </c>
      <c r="J23" s="1052"/>
      <c r="K23" s="1047" t="s">
        <v>820</v>
      </c>
    </row>
    <row r="24" spans="1:11" ht="45.75" customHeight="1">
      <c r="A24" s="1051"/>
      <c r="B24" s="1046"/>
      <c r="C24" s="385" t="s">
        <v>648</v>
      </c>
      <c r="D24" s="385" t="s">
        <v>830</v>
      </c>
      <c r="E24" s="385" t="s">
        <v>870</v>
      </c>
      <c r="F24" s="385" t="s">
        <v>871</v>
      </c>
      <c r="G24" s="385" t="s">
        <v>872</v>
      </c>
      <c r="H24" s="385" t="s">
        <v>430</v>
      </c>
      <c r="I24" s="385" t="s">
        <v>662</v>
      </c>
      <c r="J24" s="385" t="s">
        <v>663</v>
      </c>
      <c r="K24" s="1048"/>
    </row>
    <row r="25" spans="1:12" ht="12.75" customHeight="1">
      <c r="A25" s="390" t="s">
        <v>866</v>
      </c>
      <c r="B25" s="386" t="s">
        <v>274</v>
      </c>
      <c r="C25" s="387">
        <v>67529</v>
      </c>
      <c r="D25" s="387">
        <v>19668</v>
      </c>
      <c r="E25" s="387">
        <v>54173</v>
      </c>
      <c r="F25" s="387"/>
      <c r="G25" s="387"/>
      <c r="H25" s="387"/>
      <c r="I25" s="387">
        <v>8382</v>
      </c>
      <c r="J25" s="387"/>
      <c r="K25" s="391">
        <f>SUM(C25:J25)</f>
        <v>149752</v>
      </c>
      <c r="L25" s="136"/>
    </row>
    <row r="26" spans="1:12" ht="12.75" customHeight="1">
      <c r="A26" s="390"/>
      <c r="B26" s="367" t="s">
        <v>182</v>
      </c>
      <c r="C26" s="387">
        <v>0</v>
      </c>
      <c r="D26" s="387">
        <v>0</v>
      </c>
      <c r="E26" s="387">
        <v>0</v>
      </c>
      <c r="F26" s="387"/>
      <c r="G26" s="387"/>
      <c r="H26" s="387"/>
      <c r="I26" s="387">
        <v>0</v>
      </c>
      <c r="J26" s="387"/>
      <c r="K26" s="391">
        <v>0</v>
      </c>
      <c r="L26" s="136"/>
    </row>
    <row r="27" spans="1:12" ht="12.75" customHeight="1">
      <c r="A27" s="390" t="s">
        <v>867</v>
      </c>
      <c r="B27" s="386" t="s">
        <v>274</v>
      </c>
      <c r="C27" s="387">
        <v>7879</v>
      </c>
      <c r="D27" s="387">
        <v>2127</v>
      </c>
      <c r="E27" s="387">
        <v>0</v>
      </c>
      <c r="F27" s="387"/>
      <c r="G27" s="387"/>
      <c r="H27" s="387"/>
      <c r="I27" s="387">
        <v>0</v>
      </c>
      <c r="J27" s="387"/>
      <c r="K27" s="391">
        <f>SUM(C27:J27)</f>
        <v>10006</v>
      </c>
      <c r="L27" s="136"/>
    </row>
    <row r="28" spans="1:12" ht="12.75" customHeight="1">
      <c r="A28" s="390"/>
      <c r="B28" s="367" t="s">
        <v>182</v>
      </c>
      <c r="C28" s="387">
        <v>0</v>
      </c>
      <c r="D28" s="387">
        <v>0</v>
      </c>
      <c r="E28" s="387">
        <v>0</v>
      </c>
      <c r="F28" s="387"/>
      <c r="G28" s="387"/>
      <c r="H28" s="387"/>
      <c r="I28" s="387">
        <v>0</v>
      </c>
      <c r="J28" s="387"/>
      <c r="K28" s="391">
        <v>0</v>
      </c>
      <c r="L28" s="136"/>
    </row>
    <row r="29" spans="1:12" ht="12.75" customHeight="1">
      <c r="A29" s="390" t="s">
        <v>868</v>
      </c>
      <c r="B29" s="386" t="s">
        <v>274</v>
      </c>
      <c r="C29" s="387">
        <v>0</v>
      </c>
      <c r="D29" s="387">
        <v>0</v>
      </c>
      <c r="E29" s="387">
        <v>0</v>
      </c>
      <c r="F29" s="387"/>
      <c r="G29" s="387"/>
      <c r="H29" s="387"/>
      <c r="I29" s="387">
        <v>0</v>
      </c>
      <c r="J29" s="387"/>
      <c r="K29" s="391">
        <f>SUM(C29:J29)</f>
        <v>0</v>
      </c>
      <c r="L29" s="136"/>
    </row>
    <row r="30" spans="1:12" ht="12.75" customHeight="1">
      <c r="A30" s="390"/>
      <c r="B30" s="367" t="s">
        <v>182</v>
      </c>
      <c r="C30" s="387">
        <v>0</v>
      </c>
      <c r="D30" s="387">
        <v>0</v>
      </c>
      <c r="E30" s="387">
        <v>0</v>
      </c>
      <c r="F30" s="387"/>
      <c r="G30" s="387"/>
      <c r="H30" s="387"/>
      <c r="I30" s="387">
        <v>0</v>
      </c>
      <c r="J30" s="387"/>
      <c r="K30" s="391">
        <v>0</v>
      </c>
      <c r="L30" s="136"/>
    </row>
    <row r="31" spans="1:12" ht="12.75" customHeight="1">
      <c r="A31" s="390" t="s">
        <v>869</v>
      </c>
      <c r="B31" s="386" t="s">
        <v>274</v>
      </c>
      <c r="C31" s="387">
        <v>18690</v>
      </c>
      <c r="D31" s="387">
        <v>5046</v>
      </c>
      <c r="E31" s="387">
        <v>0</v>
      </c>
      <c r="F31" s="387"/>
      <c r="G31" s="387"/>
      <c r="H31" s="387"/>
      <c r="I31" s="387">
        <v>0</v>
      </c>
      <c r="J31" s="387"/>
      <c r="K31" s="391">
        <f>SUM(C31:J31)</f>
        <v>23736</v>
      </c>
      <c r="L31" s="136"/>
    </row>
    <row r="32" spans="1:12" ht="12.75" customHeight="1">
      <c r="A32" s="390"/>
      <c r="B32" s="367" t="s">
        <v>182</v>
      </c>
      <c r="C32" s="387">
        <v>0</v>
      </c>
      <c r="D32" s="387">
        <v>0</v>
      </c>
      <c r="E32" s="387">
        <v>0</v>
      </c>
      <c r="F32" s="387"/>
      <c r="G32" s="387"/>
      <c r="H32" s="387"/>
      <c r="I32" s="387">
        <v>0</v>
      </c>
      <c r="J32" s="387"/>
      <c r="K32" s="391">
        <v>0</v>
      </c>
      <c r="L32" s="136"/>
    </row>
    <row r="33" spans="1:12" ht="12.75" customHeight="1">
      <c r="A33" s="399" t="s">
        <v>644</v>
      </c>
      <c r="B33" s="388" t="s">
        <v>274</v>
      </c>
      <c r="C33" s="389">
        <f>(C25+C27+C29+C31)</f>
        <v>94098</v>
      </c>
      <c r="D33" s="389">
        <f aca="true" t="shared" si="3" ref="D33:K33">(D25+D27+D29+D31)</f>
        <v>26841</v>
      </c>
      <c r="E33" s="389">
        <f t="shared" si="3"/>
        <v>54173</v>
      </c>
      <c r="F33" s="389">
        <f t="shared" si="3"/>
        <v>0</v>
      </c>
      <c r="G33" s="389">
        <f t="shared" si="3"/>
        <v>0</v>
      </c>
      <c r="H33" s="389">
        <f t="shared" si="3"/>
        <v>0</v>
      </c>
      <c r="I33" s="389">
        <f t="shared" si="3"/>
        <v>8382</v>
      </c>
      <c r="J33" s="389">
        <f t="shared" si="3"/>
        <v>0</v>
      </c>
      <c r="K33" s="393">
        <f t="shared" si="3"/>
        <v>183494</v>
      </c>
      <c r="L33" s="136"/>
    </row>
    <row r="34" spans="1:12" ht="12.75" customHeight="1">
      <c r="A34" s="399"/>
      <c r="B34" s="367" t="s">
        <v>182</v>
      </c>
      <c r="C34" s="389">
        <f>(C26+C28+C30+C32)</f>
        <v>0</v>
      </c>
      <c r="D34" s="389">
        <f aca="true" t="shared" si="4" ref="D34:K34">(D26+D28+D30+D32)</f>
        <v>0</v>
      </c>
      <c r="E34" s="389">
        <f t="shared" si="4"/>
        <v>0</v>
      </c>
      <c r="F34" s="389">
        <f t="shared" si="4"/>
        <v>0</v>
      </c>
      <c r="G34" s="389">
        <f t="shared" si="4"/>
        <v>0</v>
      </c>
      <c r="H34" s="389">
        <f t="shared" si="4"/>
        <v>0</v>
      </c>
      <c r="I34" s="389">
        <f t="shared" si="4"/>
        <v>0</v>
      </c>
      <c r="J34" s="389">
        <f t="shared" si="4"/>
        <v>0</v>
      </c>
      <c r="K34" s="393">
        <f t="shared" si="4"/>
        <v>0</v>
      </c>
      <c r="L34" s="136"/>
    </row>
    <row r="35" spans="1:12" ht="12.75" customHeight="1">
      <c r="A35" s="399" t="s">
        <v>853</v>
      </c>
      <c r="B35" s="388" t="s">
        <v>274</v>
      </c>
      <c r="C35" s="389">
        <f>SUM(C25+C27+C29+C31)</f>
        <v>94098</v>
      </c>
      <c r="D35" s="389">
        <f>SUM(D25+D27+D29+D31)</f>
        <v>26841</v>
      </c>
      <c r="E35" s="389">
        <f aca="true" t="shared" si="5" ref="E35:J35">SUM(E25+E27+E29+E31)</f>
        <v>54173</v>
      </c>
      <c r="F35" s="389">
        <f t="shared" si="5"/>
        <v>0</v>
      </c>
      <c r="G35" s="389">
        <f t="shared" si="5"/>
        <v>0</v>
      </c>
      <c r="H35" s="389">
        <f t="shared" si="5"/>
        <v>0</v>
      </c>
      <c r="I35" s="389">
        <f t="shared" si="5"/>
        <v>8382</v>
      </c>
      <c r="J35" s="389">
        <f t="shared" si="5"/>
        <v>0</v>
      </c>
      <c r="K35" s="393">
        <f>K33</f>
        <v>183494</v>
      </c>
      <c r="L35" s="136"/>
    </row>
    <row r="36" spans="1:11" ht="13.5" thickBot="1">
      <c r="A36" s="400"/>
      <c r="B36" s="368" t="s">
        <v>182</v>
      </c>
      <c r="C36" s="396">
        <f>(C26+C28+C30+C32)</f>
        <v>0</v>
      </c>
      <c r="D36" s="396">
        <f aca="true" t="shared" si="6" ref="D36:K36">(D26+D28+D30+D32)</f>
        <v>0</v>
      </c>
      <c r="E36" s="396">
        <f t="shared" si="6"/>
        <v>0</v>
      </c>
      <c r="F36" s="396">
        <f t="shared" si="6"/>
        <v>0</v>
      </c>
      <c r="G36" s="396">
        <f t="shared" si="6"/>
        <v>0</v>
      </c>
      <c r="H36" s="396">
        <f t="shared" si="6"/>
        <v>0</v>
      </c>
      <c r="I36" s="396">
        <f t="shared" si="6"/>
        <v>0</v>
      </c>
      <c r="J36" s="396">
        <f t="shared" si="6"/>
        <v>0</v>
      </c>
      <c r="K36" s="459">
        <f t="shared" si="6"/>
        <v>0</v>
      </c>
    </row>
  </sheetData>
  <sheetProtection/>
  <mergeCells count="17">
    <mergeCell ref="A1:O1"/>
    <mergeCell ref="A2:O2"/>
    <mergeCell ref="A4:B5"/>
    <mergeCell ref="C4:C5"/>
    <mergeCell ref="D4:E4"/>
    <mergeCell ref="F4:F5"/>
    <mergeCell ref="G4:H4"/>
    <mergeCell ref="I4:J4"/>
    <mergeCell ref="K4:K5"/>
    <mergeCell ref="L4:M4"/>
    <mergeCell ref="N4:N5"/>
    <mergeCell ref="O4:O5"/>
    <mergeCell ref="A21:K21"/>
    <mergeCell ref="A23:B24"/>
    <mergeCell ref="C23:G23"/>
    <mergeCell ref="I23:J23"/>
    <mergeCell ref="K23:K24"/>
  </mergeCells>
  <printOptions horizontalCentered="1"/>
  <pageMargins left="0.1968503937007874" right="0.1968503937007874" top="0.984251968503937" bottom="0.984251968503937" header="0.5118110236220472" footer="0.5118110236220472"/>
  <pageSetup fitToWidth="0" fitToHeight="1" horizontalDpi="600" verticalDpi="600" orientation="landscape" paperSize="9" scale="88" r:id="rId1"/>
  <headerFooter alignWithMargins="0">
    <oddHeader>&amp;L7. melléklet a 13/2015.(V.29.) önkormányzati rendelethez
7. melléklet az 1/2015.(I.30.)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view="pageBreakPreview" zoomScaleSheetLayoutView="100" workbookViewId="0" topLeftCell="B1">
      <selection activeCell="B11" sqref="B11"/>
    </sheetView>
  </sheetViews>
  <sheetFormatPr defaultColWidth="9.00390625" defaultRowHeight="12.75"/>
  <cols>
    <col min="1" max="1" width="0" style="592" hidden="1" customWidth="1"/>
    <col min="2" max="2" width="103.00390625" style="594" customWidth="1"/>
    <col min="3" max="3" width="10.375" style="595" customWidth="1"/>
    <col min="4" max="4" width="9.75390625" style="593" hidden="1" customWidth="1"/>
    <col min="5" max="5" width="9.125" style="593" hidden="1" customWidth="1"/>
    <col min="6" max="6" width="10.375" style="596" hidden="1" customWidth="1"/>
    <col min="7" max="7" width="10.625" style="597" customWidth="1"/>
    <col min="8" max="16384" width="9.125" style="593" customWidth="1"/>
  </cols>
  <sheetData>
    <row r="1" spans="2:7" ht="15.75">
      <c r="B1" s="1054" t="s">
        <v>297</v>
      </c>
      <c r="C1" s="1054"/>
      <c r="D1" s="1054"/>
      <c r="E1" s="1054"/>
      <c r="F1" s="1054"/>
      <c r="G1" s="1054"/>
    </row>
    <row r="2" spans="2:7" ht="15.75">
      <c r="B2" s="1055" t="s">
        <v>273</v>
      </c>
      <c r="C2" s="1055"/>
      <c r="D2" s="1055"/>
      <c r="E2" s="1055"/>
      <c r="F2" s="1055"/>
      <c r="G2" s="1055"/>
    </row>
    <row r="3" ht="13.5" thickBot="1"/>
    <row r="4" spans="1:7" s="605" customFormat="1" ht="29.25" customHeight="1">
      <c r="A4" s="598" t="s">
        <v>311</v>
      </c>
      <c r="B4" s="599" t="s">
        <v>141</v>
      </c>
      <c r="C4" s="600" t="s">
        <v>274</v>
      </c>
      <c r="D4" s="601" t="s">
        <v>898</v>
      </c>
      <c r="E4" s="602" t="s">
        <v>897</v>
      </c>
      <c r="F4" s="603" t="s">
        <v>195</v>
      </c>
      <c r="G4" s="604" t="s">
        <v>182</v>
      </c>
    </row>
    <row r="5" spans="2:7" ht="12.75">
      <c r="B5" s="278"/>
      <c r="C5" s="606"/>
      <c r="D5" s="607"/>
      <c r="E5" s="607"/>
      <c r="F5" s="608"/>
      <c r="G5" s="609"/>
    </row>
    <row r="6" spans="2:7" ht="12.75">
      <c r="B6" s="610" t="s">
        <v>275</v>
      </c>
      <c r="C6" s="611">
        <f>SUM(C8,C21,C30)</f>
        <v>2192246</v>
      </c>
      <c r="D6" s="611">
        <f>SUM(D8,D21,D30)</f>
        <v>1570612</v>
      </c>
      <c r="E6" s="611">
        <f>SUM(E8,E21,E30)</f>
        <v>355391</v>
      </c>
      <c r="F6" s="612">
        <f>SUM(F8,F21,F30)</f>
        <v>-92686</v>
      </c>
      <c r="G6" s="613">
        <f>SUM(G8,G21,G30)</f>
        <v>2099560</v>
      </c>
    </row>
    <row r="7" spans="2:7" ht="12.75">
      <c r="B7" s="278"/>
      <c r="C7" s="606"/>
      <c r="D7" s="614"/>
      <c r="E7" s="607"/>
      <c r="F7" s="608"/>
      <c r="G7" s="609"/>
    </row>
    <row r="8" spans="2:7" ht="12.75">
      <c r="B8" s="610" t="s">
        <v>276</v>
      </c>
      <c r="C8" s="611">
        <f>SUM(C9:C19)</f>
        <v>1926003</v>
      </c>
      <c r="D8" s="611">
        <f>SUM(D9:D19)</f>
        <v>1570612</v>
      </c>
      <c r="E8" s="611">
        <f>SUM(E9:E19)</f>
        <v>355391</v>
      </c>
      <c r="F8" s="612">
        <f>SUM(F9:F19)</f>
        <v>-104882</v>
      </c>
      <c r="G8" s="613">
        <f>SUM(G9:G19)</f>
        <v>1821121</v>
      </c>
    </row>
    <row r="9" spans="1:7" s="617" customFormat="1" ht="12.75">
      <c r="A9" s="615" t="s">
        <v>320</v>
      </c>
      <c r="B9" s="278" t="s">
        <v>277</v>
      </c>
      <c r="C9" s="606">
        <v>130400</v>
      </c>
      <c r="D9" s="614">
        <f>41138+40430</f>
        <v>81568</v>
      </c>
      <c r="E9" s="614">
        <f>C9-D9</f>
        <v>48832</v>
      </c>
      <c r="F9" s="608">
        <v>572</v>
      </c>
      <c r="G9" s="616">
        <f>C9+F9</f>
        <v>130972</v>
      </c>
    </row>
    <row r="10" spans="1:7" s="617" customFormat="1" ht="12.75">
      <c r="A10" s="615" t="s">
        <v>320</v>
      </c>
      <c r="B10" s="278" t="s">
        <v>347</v>
      </c>
      <c r="C10" s="606">
        <v>1049854</v>
      </c>
      <c r="D10" s="614">
        <f>622234+108756</f>
        <v>730990</v>
      </c>
      <c r="E10" s="614">
        <f aca="true" t="shared" si="0" ref="E10:E19">C10-D10</f>
        <v>318864</v>
      </c>
      <c r="F10" s="608">
        <f>-6387+250</f>
        <v>-6137</v>
      </c>
      <c r="G10" s="616">
        <f aca="true" t="shared" si="1" ref="G10:G19">C10+F10</f>
        <v>1043717</v>
      </c>
    </row>
    <row r="11" spans="1:7" s="617" customFormat="1" ht="12.75">
      <c r="A11" s="615" t="s">
        <v>320</v>
      </c>
      <c r="B11" s="278" t="s">
        <v>290</v>
      </c>
      <c r="C11" s="606">
        <v>5000</v>
      </c>
      <c r="D11" s="614"/>
      <c r="E11" s="614">
        <f t="shared" si="0"/>
        <v>5000</v>
      </c>
      <c r="F11" s="608"/>
      <c r="G11" s="616">
        <f t="shared" si="1"/>
        <v>5000</v>
      </c>
    </row>
    <row r="12" spans="1:7" s="617" customFormat="1" ht="25.5">
      <c r="A12" s="615" t="s">
        <v>320</v>
      </c>
      <c r="B12" s="278" t="s">
        <v>278</v>
      </c>
      <c r="C12" s="606">
        <v>34492</v>
      </c>
      <c r="D12" s="614">
        <f>27961+6498</f>
        <v>34459</v>
      </c>
      <c r="E12" s="614">
        <f t="shared" si="0"/>
        <v>33</v>
      </c>
      <c r="F12" s="608">
        <f>425-5883</f>
        <v>-5458</v>
      </c>
      <c r="G12" s="616">
        <f t="shared" si="1"/>
        <v>29034</v>
      </c>
    </row>
    <row r="13" spans="1:7" s="617" customFormat="1" ht="12.75">
      <c r="A13" s="615" t="s">
        <v>320</v>
      </c>
      <c r="B13" s="278" t="s">
        <v>280</v>
      </c>
      <c r="C13" s="606">
        <v>45350</v>
      </c>
      <c r="D13" s="614">
        <f>64612</f>
        <v>64612</v>
      </c>
      <c r="E13" s="614">
        <f t="shared" si="0"/>
        <v>-19262</v>
      </c>
      <c r="F13" s="608">
        <v>275</v>
      </c>
      <c r="G13" s="616">
        <f t="shared" si="1"/>
        <v>45625</v>
      </c>
    </row>
    <row r="14" spans="1:7" s="617" customFormat="1" ht="12.75">
      <c r="A14" s="615" t="s">
        <v>320</v>
      </c>
      <c r="B14" s="278" t="s">
        <v>279</v>
      </c>
      <c r="C14" s="606">
        <v>87500</v>
      </c>
      <c r="D14" s="614">
        <v>90625</v>
      </c>
      <c r="E14" s="614">
        <f t="shared" si="0"/>
        <v>-3125</v>
      </c>
      <c r="F14" s="608">
        <v>-87500</v>
      </c>
      <c r="G14" s="616">
        <f t="shared" si="1"/>
        <v>0</v>
      </c>
    </row>
    <row r="15" spans="1:7" s="617" customFormat="1" ht="12.75" customHeight="1">
      <c r="A15" s="615" t="s">
        <v>287</v>
      </c>
      <c r="B15" s="278" t="s">
        <v>878</v>
      </c>
      <c r="C15" s="606">
        <v>17378</v>
      </c>
      <c r="D15" s="614">
        <v>17987</v>
      </c>
      <c r="E15" s="614">
        <f t="shared" si="0"/>
        <v>-609</v>
      </c>
      <c r="F15" s="608"/>
      <c r="G15" s="616">
        <f t="shared" si="1"/>
        <v>17378</v>
      </c>
    </row>
    <row r="16" spans="1:7" s="617" customFormat="1" ht="12.75">
      <c r="A16" s="615" t="s">
        <v>320</v>
      </c>
      <c r="B16" s="278" t="s">
        <v>348</v>
      </c>
      <c r="C16" s="606">
        <v>35494</v>
      </c>
      <c r="D16" s="614">
        <v>35494</v>
      </c>
      <c r="E16" s="614">
        <f t="shared" si="0"/>
        <v>0</v>
      </c>
      <c r="F16" s="608"/>
      <c r="G16" s="616">
        <f t="shared" si="1"/>
        <v>35494</v>
      </c>
    </row>
    <row r="17" spans="1:7" s="617" customFormat="1" ht="12.75">
      <c r="A17" s="615" t="s">
        <v>320</v>
      </c>
      <c r="B17" s="278" t="s">
        <v>415</v>
      </c>
      <c r="C17" s="606">
        <v>271022</v>
      </c>
      <c r="D17" s="614">
        <v>267151</v>
      </c>
      <c r="E17" s="614">
        <f t="shared" si="0"/>
        <v>3871</v>
      </c>
      <c r="F17" s="608">
        <v>-2768</v>
      </c>
      <c r="G17" s="616">
        <f t="shared" si="1"/>
        <v>268254</v>
      </c>
    </row>
    <row r="18" spans="1:7" s="617" customFormat="1" ht="12.75">
      <c r="A18" s="615" t="s">
        <v>320</v>
      </c>
      <c r="B18" s="278" t="s">
        <v>416</v>
      </c>
      <c r="C18" s="606">
        <v>227553</v>
      </c>
      <c r="D18" s="614">
        <v>225766</v>
      </c>
      <c r="E18" s="614">
        <f t="shared" si="0"/>
        <v>1787</v>
      </c>
      <c r="F18" s="608">
        <v>-3866</v>
      </c>
      <c r="G18" s="616">
        <f t="shared" si="1"/>
        <v>223687</v>
      </c>
    </row>
    <row r="19" spans="1:7" s="617" customFormat="1" ht="12.75">
      <c r="A19" s="615" t="s">
        <v>287</v>
      </c>
      <c r="B19" s="278" t="s">
        <v>346</v>
      </c>
      <c r="C19" s="606">
        <v>21960</v>
      </c>
      <c r="D19" s="614">
        <v>21960</v>
      </c>
      <c r="E19" s="614">
        <f t="shared" si="0"/>
        <v>0</v>
      </c>
      <c r="F19" s="608"/>
      <c r="G19" s="616">
        <f t="shared" si="1"/>
        <v>21960</v>
      </c>
    </row>
    <row r="20" spans="1:7" s="617" customFormat="1" ht="12.75">
      <c r="A20" s="615"/>
      <c r="B20" s="278"/>
      <c r="C20" s="606"/>
      <c r="D20" s="614"/>
      <c r="E20" s="618"/>
      <c r="F20" s="608"/>
      <c r="G20" s="609"/>
    </row>
    <row r="21" spans="1:7" s="617" customFormat="1" ht="12.75">
      <c r="A21" s="615"/>
      <c r="B21" s="610" t="s">
        <v>281</v>
      </c>
      <c r="C21" s="611">
        <f>SUM(C22:C24)</f>
        <v>9239</v>
      </c>
      <c r="D21" s="611">
        <f>SUM(D22:D24)</f>
        <v>0</v>
      </c>
      <c r="E21" s="611">
        <f>SUM(E22:E24)</f>
        <v>0</v>
      </c>
      <c r="F21" s="612">
        <f>SUM(F22:F28)</f>
        <v>13658</v>
      </c>
      <c r="G21" s="613">
        <f>SUM(G22:G28)</f>
        <v>22897</v>
      </c>
    </row>
    <row r="22" spans="1:7" s="617" customFormat="1" ht="12.75">
      <c r="A22" s="615" t="s">
        <v>320</v>
      </c>
      <c r="B22" s="278" t="s">
        <v>343</v>
      </c>
      <c r="C22" s="606">
        <v>8500</v>
      </c>
      <c r="D22" s="614"/>
      <c r="E22" s="618"/>
      <c r="F22" s="608"/>
      <c r="G22" s="616">
        <f>C22+F22</f>
        <v>8500</v>
      </c>
    </row>
    <row r="23" spans="1:7" s="617" customFormat="1" ht="12.75">
      <c r="A23" s="615" t="s">
        <v>320</v>
      </c>
      <c r="B23" s="278" t="s">
        <v>176</v>
      </c>
      <c r="C23" s="606">
        <v>726</v>
      </c>
      <c r="D23" s="614"/>
      <c r="E23" s="618"/>
      <c r="F23" s="608"/>
      <c r="G23" s="616">
        <f aca="true" t="shared" si="2" ref="G23:G28">C23+F23</f>
        <v>726</v>
      </c>
    </row>
    <row r="24" spans="1:7" s="617" customFormat="1" ht="12.75">
      <c r="A24" s="615" t="s">
        <v>320</v>
      </c>
      <c r="B24" s="278" t="s">
        <v>344</v>
      </c>
      <c r="C24" s="606">
        <v>13</v>
      </c>
      <c r="D24" s="614"/>
      <c r="E24" s="618"/>
      <c r="F24" s="608"/>
      <c r="G24" s="616">
        <f t="shared" si="2"/>
        <v>13</v>
      </c>
    </row>
    <row r="25" spans="1:7" s="617" customFormat="1" ht="12.75">
      <c r="A25" s="615"/>
      <c r="B25" s="278" t="s">
        <v>196</v>
      </c>
      <c r="C25" s="606"/>
      <c r="D25" s="614"/>
      <c r="E25" s="618"/>
      <c r="F25" s="608">
        <v>5936</v>
      </c>
      <c r="G25" s="616">
        <f t="shared" si="2"/>
        <v>5936</v>
      </c>
    </row>
    <row r="26" spans="1:7" s="617" customFormat="1" ht="12.75">
      <c r="A26" s="615"/>
      <c r="B26" s="278" t="s">
        <v>197</v>
      </c>
      <c r="C26" s="606"/>
      <c r="D26" s="614"/>
      <c r="E26" s="618"/>
      <c r="F26" s="608">
        <f>791+724</f>
        <v>1515</v>
      </c>
      <c r="G26" s="616">
        <f t="shared" si="2"/>
        <v>1515</v>
      </c>
    </row>
    <row r="27" spans="1:7" s="617" customFormat="1" ht="12.75">
      <c r="A27" s="615"/>
      <c r="B27" s="278" t="s">
        <v>198</v>
      </c>
      <c r="C27" s="606"/>
      <c r="D27" s="614"/>
      <c r="E27" s="618"/>
      <c r="F27" s="608">
        <v>5207</v>
      </c>
      <c r="G27" s="616">
        <f t="shared" si="2"/>
        <v>5207</v>
      </c>
    </row>
    <row r="28" spans="1:7" s="617" customFormat="1" ht="12.75">
      <c r="A28" s="615"/>
      <c r="B28" s="278" t="s">
        <v>199</v>
      </c>
      <c r="C28" s="606"/>
      <c r="D28" s="614"/>
      <c r="E28" s="618"/>
      <c r="F28" s="608">
        <v>1000</v>
      </c>
      <c r="G28" s="616">
        <f t="shared" si="2"/>
        <v>1000</v>
      </c>
    </row>
    <row r="29" spans="1:7" s="617" customFormat="1" ht="12.75">
      <c r="A29" s="615"/>
      <c r="B29" s="278"/>
      <c r="C29" s="606"/>
      <c r="D29" s="614"/>
      <c r="E29" s="618"/>
      <c r="F29" s="608"/>
      <c r="G29" s="609"/>
    </row>
    <row r="30" spans="1:7" s="617" customFormat="1" ht="12.75">
      <c r="A30" s="615"/>
      <c r="B30" s="610" t="s">
        <v>319</v>
      </c>
      <c r="C30" s="611">
        <f>SUM(C31:C52)</f>
        <v>257004</v>
      </c>
      <c r="D30" s="611">
        <f>SUM(D31:D52)</f>
        <v>0</v>
      </c>
      <c r="E30" s="611">
        <f>SUM(E31:E52)</f>
        <v>0</v>
      </c>
      <c r="F30" s="612">
        <f>SUM(F31:F54)</f>
        <v>-1462</v>
      </c>
      <c r="G30" s="613">
        <f>SUM(G31:G54)</f>
        <v>255542</v>
      </c>
    </row>
    <row r="31" spans="1:7" s="617" customFormat="1" ht="12.75">
      <c r="A31" s="615" t="s">
        <v>320</v>
      </c>
      <c r="B31" s="278" t="s">
        <v>321</v>
      </c>
      <c r="C31" s="606">
        <v>5072</v>
      </c>
      <c r="D31" s="614"/>
      <c r="E31" s="618"/>
      <c r="F31" s="608"/>
      <c r="G31" s="616">
        <f>C31+F31</f>
        <v>5072</v>
      </c>
    </row>
    <row r="32" spans="1:7" s="617" customFormat="1" ht="12.75">
      <c r="A32" s="615" t="s">
        <v>320</v>
      </c>
      <c r="B32" s="278" t="s">
        <v>288</v>
      </c>
      <c r="C32" s="606">
        <v>5500</v>
      </c>
      <c r="D32" s="614"/>
      <c r="E32" s="618"/>
      <c r="F32" s="608"/>
      <c r="G32" s="616">
        <f aca="true" t="shared" si="3" ref="G32:G54">C32+F32</f>
        <v>5500</v>
      </c>
    </row>
    <row r="33" spans="1:7" s="617" customFormat="1" ht="12.75">
      <c r="A33" s="615" t="s">
        <v>320</v>
      </c>
      <c r="B33" s="278" t="s">
        <v>324</v>
      </c>
      <c r="C33" s="606">
        <v>10000</v>
      </c>
      <c r="D33" s="614"/>
      <c r="E33" s="618"/>
      <c r="F33" s="608">
        <v>-1487</v>
      </c>
      <c r="G33" s="616">
        <f t="shared" si="3"/>
        <v>8513</v>
      </c>
    </row>
    <row r="34" spans="1:7" s="617" customFormat="1" ht="12.75">
      <c r="A34" s="615" t="s">
        <v>320</v>
      </c>
      <c r="B34" s="278" t="s">
        <v>359</v>
      </c>
      <c r="C34" s="606">
        <v>1100</v>
      </c>
      <c r="D34" s="614"/>
      <c r="E34" s="618"/>
      <c r="F34" s="608"/>
      <c r="G34" s="616">
        <f t="shared" si="3"/>
        <v>1100</v>
      </c>
    </row>
    <row r="35" spans="1:7" s="617" customFormat="1" ht="12.75">
      <c r="A35" s="615" t="s">
        <v>320</v>
      </c>
      <c r="B35" s="278" t="s">
        <v>326</v>
      </c>
      <c r="C35" s="606">
        <v>3900</v>
      </c>
      <c r="D35" s="614"/>
      <c r="E35" s="618"/>
      <c r="F35" s="608"/>
      <c r="G35" s="616">
        <f t="shared" si="3"/>
        <v>3900</v>
      </c>
    </row>
    <row r="36" spans="1:7" s="617" customFormat="1" ht="12.75">
      <c r="A36" s="615" t="s">
        <v>320</v>
      </c>
      <c r="B36" s="278" t="s">
        <v>327</v>
      </c>
      <c r="C36" s="606">
        <v>3800</v>
      </c>
      <c r="D36" s="614"/>
      <c r="E36" s="618"/>
      <c r="F36" s="608"/>
      <c r="G36" s="616">
        <f t="shared" si="3"/>
        <v>3800</v>
      </c>
    </row>
    <row r="37" spans="1:7" s="617" customFormat="1" ht="12.75">
      <c r="A37" s="615" t="s">
        <v>328</v>
      </c>
      <c r="B37" s="278" t="s">
        <v>329</v>
      </c>
      <c r="C37" s="606">
        <v>4445</v>
      </c>
      <c r="D37" s="614"/>
      <c r="E37" s="618"/>
      <c r="F37" s="608"/>
      <c r="G37" s="616">
        <f t="shared" si="3"/>
        <v>4445</v>
      </c>
    </row>
    <row r="38" spans="1:7" s="617" customFormat="1" ht="12.75">
      <c r="A38" s="615" t="s">
        <v>328</v>
      </c>
      <c r="B38" s="278" t="s">
        <v>330</v>
      </c>
      <c r="C38" s="606">
        <v>62108</v>
      </c>
      <c r="D38" s="614"/>
      <c r="E38" s="618"/>
      <c r="F38" s="608"/>
      <c r="G38" s="616">
        <f t="shared" si="3"/>
        <v>62108</v>
      </c>
    </row>
    <row r="39" spans="1:7" s="617" customFormat="1" ht="12.75">
      <c r="A39" s="615" t="s">
        <v>328</v>
      </c>
      <c r="B39" s="278" t="s">
        <v>331</v>
      </c>
      <c r="C39" s="606">
        <v>1525</v>
      </c>
      <c r="D39" s="614"/>
      <c r="E39" s="618"/>
      <c r="F39" s="608"/>
      <c r="G39" s="616">
        <f t="shared" si="3"/>
        <v>1525</v>
      </c>
    </row>
    <row r="40" spans="1:7" s="617" customFormat="1" ht="25.5">
      <c r="A40" s="615" t="s">
        <v>328</v>
      </c>
      <c r="B40" s="278" t="s">
        <v>332</v>
      </c>
      <c r="C40" s="606">
        <v>10000</v>
      </c>
      <c r="D40" s="614"/>
      <c r="E40" s="618"/>
      <c r="F40" s="608">
        <v>-2211</v>
      </c>
      <c r="G40" s="616">
        <f t="shared" si="3"/>
        <v>7789</v>
      </c>
    </row>
    <row r="41" spans="1:7" s="617" customFormat="1" ht="12.75">
      <c r="A41" s="615" t="s">
        <v>328</v>
      </c>
      <c r="B41" s="278" t="s">
        <v>333</v>
      </c>
      <c r="C41" s="606">
        <v>7264</v>
      </c>
      <c r="D41" s="614"/>
      <c r="E41" s="618"/>
      <c r="F41" s="608"/>
      <c r="G41" s="616">
        <f t="shared" si="3"/>
        <v>7264</v>
      </c>
    </row>
    <row r="42" spans="1:7" s="617" customFormat="1" ht="12.75">
      <c r="A42" s="615" t="s">
        <v>328</v>
      </c>
      <c r="B42" s="278" t="s">
        <v>334</v>
      </c>
      <c r="C42" s="606">
        <v>4445</v>
      </c>
      <c r="D42" s="614"/>
      <c r="E42" s="618"/>
      <c r="F42" s="608"/>
      <c r="G42" s="616">
        <f t="shared" si="3"/>
        <v>4445</v>
      </c>
    </row>
    <row r="43" spans="1:7" s="617" customFormat="1" ht="12.75">
      <c r="A43" s="615" t="s">
        <v>336</v>
      </c>
      <c r="B43" s="278" t="s">
        <v>337</v>
      </c>
      <c r="C43" s="606">
        <v>5000</v>
      </c>
      <c r="D43" s="614"/>
      <c r="E43" s="618"/>
      <c r="F43" s="608"/>
      <c r="G43" s="616">
        <f t="shared" si="3"/>
        <v>5000</v>
      </c>
    </row>
    <row r="44" spans="1:7" s="617" customFormat="1" ht="12.75">
      <c r="A44" s="615" t="s">
        <v>336</v>
      </c>
      <c r="B44" s="278" t="s">
        <v>338</v>
      </c>
      <c r="C44" s="606">
        <v>20000</v>
      </c>
      <c r="D44" s="614"/>
      <c r="E44" s="618"/>
      <c r="F44" s="608"/>
      <c r="G44" s="616">
        <f t="shared" si="3"/>
        <v>20000</v>
      </c>
    </row>
    <row r="45" spans="1:7" s="617" customFormat="1" ht="25.5">
      <c r="A45" s="615" t="s">
        <v>336</v>
      </c>
      <c r="B45" s="278" t="s">
        <v>339</v>
      </c>
      <c r="C45" s="606">
        <v>6000</v>
      </c>
      <c r="D45" s="614"/>
      <c r="E45" s="618"/>
      <c r="F45" s="608"/>
      <c r="G45" s="616">
        <f t="shared" si="3"/>
        <v>6000</v>
      </c>
    </row>
    <row r="46" spans="1:7" s="617" customFormat="1" ht="12.75">
      <c r="A46" s="615" t="s">
        <v>340</v>
      </c>
      <c r="B46" s="278" t="s">
        <v>341</v>
      </c>
      <c r="C46" s="606">
        <v>40000</v>
      </c>
      <c r="D46" s="614"/>
      <c r="E46" s="618"/>
      <c r="F46" s="608"/>
      <c r="G46" s="616">
        <f t="shared" si="3"/>
        <v>40000</v>
      </c>
    </row>
    <row r="47" spans="1:7" s="617" customFormat="1" ht="12.75">
      <c r="A47" s="615" t="s">
        <v>340</v>
      </c>
      <c r="B47" s="278" t="s">
        <v>180</v>
      </c>
      <c r="C47" s="606">
        <v>21200</v>
      </c>
      <c r="D47" s="614"/>
      <c r="E47" s="618"/>
      <c r="F47" s="608"/>
      <c r="G47" s="616">
        <f t="shared" si="3"/>
        <v>21200</v>
      </c>
    </row>
    <row r="48" spans="1:7" s="617" customFormat="1" ht="12.75">
      <c r="A48" s="615" t="s">
        <v>425</v>
      </c>
      <c r="B48" s="278" t="s">
        <v>342</v>
      </c>
      <c r="C48" s="606">
        <v>22000</v>
      </c>
      <c r="D48" s="614"/>
      <c r="E48" s="618"/>
      <c r="F48" s="608"/>
      <c r="G48" s="616">
        <f t="shared" si="3"/>
        <v>22000</v>
      </c>
    </row>
    <row r="49" spans="1:7" s="617" customFormat="1" ht="12.75">
      <c r="A49" s="615" t="s">
        <v>335</v>
      </c>
      <c r="B49" s="278" t="s">
        <v>345</v>
      </c>
      <c r="C49" s="606">
        <v>15320</v>
      </c>
      <c r="D49" s="614"/>
      <c r="E49" s="618"/>
      <c r="F49" s="608"/>
      <c r="G49" s="616">
        <f t="shared" si="3"/>
        <v>15320</v>
      </c>
    </row>
    <row r="50" spans="1:7" s="617" customFormat="1" ht="12.75">
      <c r="A50" s="615" t="s">
        <v>320</v>
      </c>
      <c r="B50" s="278" t="s">
        <v>349</v>
      </c>
      <c r="C50" s="606">
        <v>800</v>
      </c>
      <c r="D50" s="614"/>
      <c r="E50" s="618"/>
      <c r="F50" s="608"/>
      <c r="G50" s="616">
        <f t="shared" si="3"/>
        <v>800</v>
      </c>
    </row>
    <row r="51" spans="1:7" s="617" customFormat="1" ht="12.75">
      <c r="A51" s="615" t="s">
        <v>287</v>
      </c>
      <c r="B51" s="278" t="s">
        <v>350</v>
      </c>
      <c r="C51" s="606">
        <v>1905</v>
      </c>
      <c r="D51" s="614"/>
      <c r="E51" s="618"/>
      <c r="F51" s="608"/>
      <c r="G51" s="616">
        <f t="shared" si="3"/>
        <v>1905</v>
      </c>
    </row>
    <row r="52" spans="1:7" s="617" customFormat="1" ht="12.75">
      <c r="A52" s="615" t="s">
        <v>340</v>
      </c>
      <c r="B52" s="278" t="s">
        <v>351</v>
      </c>
      <c r="C52" s="606">
        <v>5620</v>
      </c>
      <c r="D52" s="614"/>
      <c r="E52" s="618"/>
      <c r="F52" s="608"/>
      <c r="G52" s="616">
        <f t="shared" si="3"/>
        <v>5620</v>
      </c>
    </row>
    <row r="53" spans="1:7" s="617" customFormat="1" ht="12.75">
      <c r="A53" s="615"/>
      <c r="B53" s="278" t="s">
        <v>201</v>
      </c>
      <c r="C53" s="606"/>
      <c r="D53" s="614"/>
      <c r="E53" s="618"/>
      <c r="F53" s="608">
        <v>54</v>
      </c>
      <c r="G53" s="616">
        <f t="shared" si="3"/>
        <v>54</v>
      </c>
    </row>
    <row r="54" spans="1:7" s="617" customFormat="1" ht="12.75">
      <c r="A54" s="615"/>
      <c r="B54" s="278" t="s">
        <v>202</v>
      </c>
      <c r="C54" s="606"/>
      <c r="D54" s="614"/>
      <c r="E54" s="618"/>
      <c r="F54" s="608">
        <v>2182</v>
      </c>
      <c r="G54" s="616">
        <f t="shared" si="3"/>
        <v>2182</v>
      </c>
    </row>
    <row r="55" spans="1:7" s="617" customFormat="1" ht="12.75">
      <c r="A55" s="615"/>
      <c r="B55" s="278"/>
      <c r="C55" s="606"/>
      <c r="D55" s="614"/>
      <c r="E55" s="618"/>
      <c r="F55" s="608"/>
      <c r="G55" s="609"/>
    </row>
    <row r="56" spans="1:7" s="617" customFormat="1" ht="12.75">
      <c r="A56" s="615"/>
      <c r="B56" s="610" t="s">
        <v>282</v>
      </c>
      <c r="C56" s="611">
        <f>SUM(C69,C58)</f>
        <v>31834</v>
      </c>
      <c r="D56" s="611">
        <f>SUM(D69,D58)</f>
        <v>0</v>
      </c>
      <c r="E56" s="611">
        <f>SUM(E69,E58)</f>
        <v>0</v>
      </c>
      <c r="F56" s="612">
        <f>SUM(F69,F58)</f>
        <v>0</v>
      </c>
      <c r="G56" s="613">
        <f>SUM(G69,G58)</f>
        <v>31834</v>
      </c>
    </row>
    <row r="57" spans="1:7" s="617" customFormat="1" ht="12.75">
      <c r="A57" s="615"/>
      <c r="B57" s="610"/>
      <c r="C57" s="611"/>
      <c r="D57" s="614"/>
      <c r="E57" s="618"/>
      <c r="F57" s="612"/>
      <c r="G57" s="609"/>
    </row>
    <row r="58" spans="1:7" s="617" customFormat="1" ht="13.5">
      <c r="A58" s="615"/>
      <c r="B58" s="619" t="s">
        <v>31</v>
      </c>
      <c r="C58" s="620">
        <f>SUM(C59:C67)</f>
        <v>31643</v>
      </c>
      <c r="D58" s="620">
        <f>SUM(D59:D67)</f>
        <v>0</v>
      </c>
      <c r="E58" s="620">
        <f>SUM(E59:E67)</f>
        <v>0</v>
      </c>
      <c r="F58" s="621">
        <f>SUM(F59:F67)</f>
        <v>0</v>
      </c>
      <c r="G58" s="622">
        <f>SUM(G59:G67)</f>
        <v>31643</v>
      </c>
    </row>
    <row r="59" spans="1:7" s="617" customFormat="1" ht="12.75">
      <c r="A59" s="615" t="s">
        <v>425</v>
      </c>
      <c r="B59" s="278" t="s">
        <v>312</v>
      </c>
      <c r="C59" s="606">
        <v>226</v>
      </c>
      <c r="D59" s="614"/>
      <c r="E59" s="618"/>
      <c r="F59" s="608"/>
      <c r="G59" s="616">
        <f>C59+F59</f>
        <v>226</v>
      </c>
    </row>
    <row r="60" spans="1:7" s="617" customFormat="1" ht="12.75">
      <c r="A60" s="615" t="s">
        <v>287</v>
      </c>
      <c r="B60" s="278" t="s">
        <v>313</v>
      </c>
      <c r="C60" s="606">
        <v>1270</v>
      </c>
      <c r="D60" s="614"/>
      <c r="E60" s="618"/>
      <c r="F60" s="608"/>
      <c r="G60" s="616">
        <f aca="true" t="shared" si="4" ref="G60:G67">C60+F60</f>
        <v>1270</v>
      </c>
    </row>
    <row r="61" spans="1:7" s="617" customFormat="1" ht="12.75">
      <c r="A61" s="615" t="s">
        <v>287</v>
      </c>
      <c r="B61" s="278" t="s">
        <v>314</v>
      </c>
      <c r="C61" s="606">
        <v>762</v>
      </c>
      <c r="D61" s="614"/>
      <c r="E61" s="618"/>
      <c r="F61" s="608"/>
      <c r="G61" s="616">
        <f t="shared" si="4"/>
        <v>762</v>
      </c>
    </row>
    <row r="62" spans="1:7" s="617" customFormat="1" ht="12.75">
      <c r="A62" s="615" t="s">
        <v>287</v>
      </c>
      <c r="B62" s="278" t="s">
        <v>959</v>
      </c>
      <c r="C62" s="606">
        <v>10000</v>
      </c>
      <c r="D62" s="614"/>
      <c r="E62" s="618"/>
      <c r="F62" s="608"/>
      <c r="G62" s="616">
        <f t="shared" si="4"/>
        <v>10000</v>
      </c>
    </row>
    <row r="63" spans="1:7" s="617" customFormat="1" ht="12.75">
      <c r="A63" s="615" t="s">
        <v>287</v>
      </c>
      <c r="B63" s="278" t="s">
        <v>315</v>
      </c>
      <c r="C63" s="606">
        <v>3500</v>
      </c>
      <c r="D63" s="614"/>
      <c r="E63" s="618"/>
      <c r="F63" s="608"/>
      <c r="G63" s="616">
        <f t="shared" si="4"/>
        <v>3500</v>
      </c>
    </row>
    <row r="64" spans="1:7" s="617" customFormat="1" ht="12.75">
      <c r="A64" s="615" t="s">
        <v>426</v>
      </c>
      <c r="B64" s="278" t="s">
        <v>316</v>
      </c>
      <c r="C64" s="606">
        <v>50</v>
      </c>
      <c r="D64" s="614"/>
      <c r="E64" s="618"/>
      <c r="F64" s="608"/>
      <c r="G64" s="616">
        <f t="shared" si="4"/>
        <v>50</v>
      </c>
    </row>
    <row r="65" spans="1:7" s="617" customFormat="1" ht="12.75">
      <c r="A65" s="615" t="s">
        <v>426</v>
      </c>
      <c r="B65" s="278" t="s">
        <v>317</v>
      </c>
      <c r="C65" s="606">
        <v>300</v>
      </c>
      <c r="D65" s="614"/>
      <c r="E65" s="618"/>
      <c r="F65" s="608"/>
      <c r="G65" s="616">
        <f t="shared" si="4"/>
        <v>300</v>
      </c>
    </row>
    <row r="66" spans="1:7" s="617" customFormat="1" ht="12.75">
      <c r="A66" s="615" t="s">
        <v>426</v>
      </c>
      <c r="B66" s="278" t="s">
        <v>318</v>
      </c>
      <c r="C66" s="606">
        <v>600</v>
      </c>
      <c r="D66" s="614"/>
      <c r="E66" s="618"/>
      <c r="F66" s="608"/>
      <c r="G66" s="616">
        <f t="shared" si="4"/>
        <v>600</v>
      </c>
    </row>
    <row r="67" spans="1:7" s="617" customFormat="1" ht="12.75">
      <c r="A67" s="615" t="s">
        <v>287</v>
      </c>
      <c r="B67" s="278" t="s">
        <v>694</v>
      </c>
      <c r="C67" s="606">
        <v>14935</v>
      </c>
      <c r="D67" s="614"/>
      <c r="E67" s="618"/>
      <c r="F67" s="608"/>
      <c r="G67" s="616">
        <f t="shared" si="4"/>
        <v>14935</v>
      </c>
    </row>
    <row r="68" spans="1:7" s="617" customFormat="1" ht="12.75">
      <c r="A68" s="615"/>
      <c r="B68" s="278"/>
      <c r="C68" s="606"/>
      <c r="D68" s="614"/>
      <c r="E68" s="618"/>
      <c r="F68" s="608"/>
      <c r="G68" s="609"/>
    </row>
    <row r="69" spans="1:7" s="624" customFormat="1" ht="13.5">
      <c r="A69" s="623"/>
      <c r="B69" s="619" t="s">
        <v>33</v>
      </c>
      <c r="C69" s="620">
        <f>SUM(C70)</f>
        <v>191</v>
      </c>
      <c r="D69" s="620">
        <f>SUM(D70)</f>
        <v>0</v>
      </c>
      <c r="E69" s="620">
        <f>SUM(E70)</f>
        <v>0</v>
      </c>
      <c r="F69" s="621">
        <f>SUM(F70)</f>
        <v>0</v>
      </c>
      <c r="G69" s="622">
        <f>SUM(G70)</f>
        <v>191</v>
      </c>
    </row>
    <row r="70" spans="1:7" s="617" customFormat="1" ht="12.75">
      <c r="A70" s="615"/>
      <c r="B70" s="278" t="s">
        <v>34</v>
      </c>
      <c r="C70" s="606">
        <v>191</v>
      </c>
      <c r="D70" s="614"/>
      <c r="E70" s="618"/>
      <c r="F70" s="608"/>
      <c r="G70" s="616">
        <f>C70+F70</f>
        <v>191</v>
      </c>
    </row>
    <row r="71" spans="1:7" s="617" customFormat="1" ht="12.75">
      <c r="A71" s="615"/>
      <c r="B71" s="278"/>
      <c r="C71" s="606"/>
      <c r="D71" s="614"/>
      <c r="E71" s="618"/>
      <c r="F71" s="608"/>
      <c r="G71" s="609"/>
    </row>
    <row r="72" spans="2:7" ht="12.75">
      <c r="B72" s="610" t="s">
        <v>283</v>
      </c>
      <c r="C72" s="611">
        <f>SUM(C73:C79)</f>
        <v>12903</v>
      </c>
      <c r="D72" s="611">
        <f>SUM(D73:D79)</f>
        <v>0</v>
      </c>
      <c r="E72" s="611">
        <f>SUM(E73:E79)</f>
        <v>0</v>
      </c>
      <c r="F72" s="612">
        <f>SUM(F73:F83)</f>
        <v>26361</v>
      </c>
      <c r="G72" s="613">
        <f>SUM(G73:G84)</f>
        <v>39909</v>
      </c>
    </row>
    <row r="73" spans="1:7" s="617" customFormat="1" ht="12.75">
      <c r="A73" s="615"/>
      <c r="B73" s="278" t="s">
        <v>15</v>
      </c>
      <c r="C73" s="606">
        <v>830</v>
      </c>
      <c r="D73" s="614"/>
      <c r="E73" s="618"/>
      <c r="F73" s="608"/>
      <c r="G73" s="616">
        <f>C73+F73</f>
        <v>830</v>
      </c>
    </row>
    <row r="74" spans="1:7" s="617" customFormat="1" ht="12.75">
      <c r="A74" s="615"/>
      <c r="B74" s="278" t="s">
        <v>950</v>
      </c>
      <c r="C74" s="606">
        <v>2000</v>
      </c>
      <c r="D74" s="614"/>
      <c r="E74" s="618"/>
      <c r="F74" s="608"/>
      <c r="G74" s="616">
        <f aca="true" t="shared" si="5" ref="G74:G83">C74+F74</f>
        <v>2000</v>
      </c>
    </row>
    <row r="75" spans="1:7" s="617" customFormat="1" ht="12.75">
      <c r="A75" s="615"/>
      <c r="B75" s="278" t="s">
        <v>951</v>
      </c>
      <c r="C75" s="606">
        <v>760</v>
      </c>
      <c r="D75" s="614"/>
      <c r="E75" s="618"/>
      <c r="F75" s="608"/>
      <c r="G75" s="616">
        <f t="shared" si="5"/>
        <v>760</v>
      </c>
    </row>
    <row r="76" spans="1:7" s="617" customFormat="1" ht="12.75">
      <c r="A76" s="615"/>
      <c r="B76" s="278" t="s">
        <v>19</v>
      </c>
      <c r="C76" s="606">
        <v>900</v>
      </c>
      <c r="D76" s="614"/>
      <c r="E76" s="618"/>
      <c r="F76" s="608"/>
      <c r="G76" s="616">
        <f t="shared" si="5"/>
        <v>900</v>
      </c>
    </row>
    <row r="77" spans="1:7" s="617" customFormat="1" ht="25.5">
      <c r="A77" s="615"/>
      <c r="B77" s="278" t="s">
        <v>13</v>
      </c>
      <c r="C77" s="606">
        <v>1293</v>
      </c>
      <c r="D77" s="614"/>
      <c r="E77" s="618"/>
      <c r="F77" s="608">
        <f>800+651</f>
        <v>1451</v>
      </c>
      <c r="G77" s="616">
        <f t="shared" si="5"/>
        <v>2744</v>
      </c>
    </row>
    <row r="78" spans="1:7" s="617" customFormat="1" ht="12.75">
      <c r="A78" s="615"/>
      <c r="B78" s="278" t="s">
        <v>203</v>
      </c>
      <c r="C78" s="606">
        <v>6120</v>
      </c>
      <c r="D78" s="614"/>
      <c r="E78" s="618"/>
      <c r="F78" s="608">
        <v>200</v>
      </c>
      <c r="G78" s="616">
        <f t="shared" si="5"/>
        <v>6320</v>
      </c>
    </row>
    <row r="79" spans="1:7" s="617" customFormat="1" ht="12.75">
      <c r="A79" s="615"/>
      <c r="B79" s="278" t="s">
        <v>16</v>
      </c>
      <c r="C79" s="606">
        <v>1000</v>
      </c>
      <c r="D79" s="614"/>
      <c r="E79" s="618"/>
      <c r="F79" s="608"/>
      <c r="G79" s="616">
        <f t="shared" si="5"/>
        <v>1000</v>
      </c>
    </row>
    <row r="80" spans="1:7" s="617" customFormat="1" ht="12.75">
      <c r="A80" s="615"/>
      <c r="B80" s="278" t="s">
        <v>204</v>
      </c>
      <c r="C80" s="606"/>
      <c r="D80" s="614"/>
      <c r="E80" s="618"/>
      <c r="F80" s="608">
        <v>313</v>
      </c>
      <c r="G80" s="616">
        <f t="shared" si="5"/>
        <v>313</v>
      </c>
    </row>
    <row r="81" spans="1:7" s="617" customFormat="1" ht="12.75">
      <c r="A81" s="615"/>
      <c r="B81" s="278" t="s">
        <v>205</v>
      </c>
      <c r="C81" s="606"/>
      <c r="D81" s="614"/>
      <c r="E81" s="618"/>
      <c r="F81" s="608">
        <v>454</v>
      </c>
      <c r="G81" s="616">
        <f t="shared" si="5"/>
        <v>454</v>
      </c>
    </row>
    <row r="82" spans="1:7" s="617" customFormat="1" ht="12.75">
      <c r="A82" s="615"/>
      <c r="B82" s="278" t="s">
        <v>206</v>
      </c>
      <c r="C82" s="606"/>
      <c r="D82" s="614"/>
      <c r="E82" s="618"/>
      <c r="F82" s="608">
        <v>200</v>
      </c>
      <c r="G82" s="616">
        <f t="shared" si="5"/>
        <v>200</v>
      </c>
    </row>
    <row r="83" spans="1:7" s="617" customFormat="1" ht="12.75">
      <c r="A83" s="615"/>
      <c r="B83" s="278" t="s">
        <v>207</v>
      </c>
      <c r="C83" s="606"/>
      <c r="D83" s="614"/>
      <c r="E83" s="618"/>
      <c r="F83" s="608">
        <f>8382+1961+13400</f>
        <v>23743</v>
      </c>
      <c r="G83" s="616">
        <f t="shared" si="5"/>
        <v>23743</v>
      </c>
    </row>
    <row r="84" spans="1:7" s="617" customFormat="1" ht="12.75">
      <c r="A84" s="615"/>
      <c r="B84" s="278" t="s">
        <v>269</v>
      </c>
      <c r="C84" s="606"/>
      <c r="D84" s="614"/>
      <c r="E84" s="618"/>
      <c r="F84" s="608"/>
      <c r="G84" s="616">
        <v>645</v>
      </c>
    </row>
    <row r="85" spans="1:7" s="617" customFormat="1" ht="12.75">
      <c r="A85" s="615"/>
      <c r="B85" s="610"/>
      <c r="C85" s="611"/>
      <c r="D85" s="614"/>
      <c r="E85" s="618"/>
      <c r="F85" s="612"/>
      <c r="G85" s="609"/>
    </row>
    <row r="86" spans="1:7" s="605" customFormat="1" ht="12.75">
      <c r="A86" s="598"/>
      <c r="B86" s="610" t="s">
        <v>284</v>
      </c>
      <c r="C86" s="611">
        <f>SUM(C87)</f>
        <v>8382</v>
      </c>
      <c r="D86" s="611">
        <f>SUM(D87)</f>
        <v>0</v>
      </c>
      <c r="E86" s="611">
        <f>SUM(E87)</f>
        <v>0</v>
      </c>
      <c r="F86" s="612">
        <f>SUM(F87)</f>
        <v>-8382</v>
      </c>
      <c r="G86" s="613">
        <f>SUM(G87)</f>
        <v>0</v>
      </c>
    </row>
    <row r="87" spans="1:7" s="605" customFormat="1" ht="12.75">
      <c r="A87" s="598"/>
      <c r="B87" s="278" t="s">
        <v>20</v>
      </c>
      <c r="C87" s="606">
        <v>8382</v>
      </c>
      <c r="D87" s="614"/>
      <c r="E87" s="625"/>
      <c r="F87" s="608">
        <v>-8382</v>
      </c>
      <c r="G87" s="616">
        <f>C87+F87</f>
        <v>0</v>
      </c>
    </row>
    <row r="88" spans="1:7" s="605" customFormat="1" ht="12.75">
      <c r="A88" s="598"/>
      <c r="B88" s="610"/>
      <c r="C88" s="611"/>
      <c r="D88" s="614"/>
      <c r="E88" s="625"/>
      <c r="F88" s="612"/>
      <c r="G88" s="626"/>
    </row>
    <row r="89" spans="1:7" s="605" customFormat="1" ht="13.5" thickBot="1">
      <c r="A89" s="598"/>
      <c r="B89" s="627" t="s">
        <v>285</v>
      </c>
      <c r="C89" s="628">
        <f>SUM(C6,C72,C86,C56)</f>
        <v>2245365</v>
      </c>
      <c r="D89" s="628">
        <f>SUM(D6,D72,D86,D56)</f>
        <v>1570612</v>
      </c>
      <c r="E89" s="628">
        <f>SUM(E6,E72,E86,E56)</f>
        <v>355391</v>
      </c>
      <c r="F89" s="629">
        <f>SUM(F6,F72,F86,F56)</f>
        <v>-74707</v>
      </c>
      <c r="G89" s="630">
        <f>SUM(G6,G72,G86,G56)</f>
        <v>2171303</v>
      </c>
    </row>
    <row r="90" spans="1:7" s="633" customFormat="1" ht="12.75">
      <c r="A90" s="631"/>
      <c r="B90" s="594"/>
      <c r="C90" s="595"/>
      <c r="D90" s="632"/>
      <c r="F90" s="596"/>
      <c r="G90" s="634"/>
    </row>
    <row r="91" spans="2:4" ht="12.75">
      <c r="B91" s="635"/>
      <c r="D91" s="632"/>
    </row>
    <row r="92" spans="1:6" s="597" customFormat="1" ht="12.75" hidden="1">
      <c r="A92" s="636" t="s">
        <v>287</v>
      </c>
      <c r="B92" s="637">
        <f aca="true" t="shared" si="6" ref="B92:B98">SUMIF($A$8:$C$52,A92,$C$8:$C$52)</f>
        <v>41243</v>
      </c>
      <c r="C92" s="638"/>
      <c r="F92" s="639"/>
    </row>
    <row r="93" spans="1:6" s="597" customFormat="1" ht="12.75" hidden="1">
      <c r="A93" s="636" t="s">
        <v>320</v>
      </c>
      <c r="B93" s="637">
        <f t="shared" si="6"/>
        <v>1926076</v>
      </c>
      <c r="C93" s="638"/>
      <c r="F93" s="639"/>
    </row>
    <row r="94" spans="1:6" s="597" customFormat="1" ht="12.75" hidden="1">
      <c r="A94" s="636" t="s">
        <v>328</v>
      </c>
      <c r="B94" s="637">
        <f t="shared" si="6"/>
        <v>89787</v>
      </c>
      <c r="C94" s="638"/>
      <c r="F94" s="639"/>
    </row>
    <row r="95" spans="1:6" s="597" customFormat="1" ht="12.75" hidden="1">
      <c r="A95" s="636" t="s">
        <v>335</v>
      </c>
      <c r="B95" s="637">
        <f t="shared" si="6"/>
        <v>15320</v>
      </c>
      <c r="C95" s="638"/>
      <c r="F95" s="639"/>
    </row>
    <row r="96" spans="1:6" s="597" customFormat="1" ht="12.75" hidden="1">
      <c r="A96" s="636" t="s">
        <v>336</v>
      </c>
      <c r="B96" s="637">
        <f t="shared" si="6"/>
        <v>31000</v>
      </c>
      <c r="C96" s="638"/>
      <c r="F96" s="639"/>
    </row>
    <row r="97" spans="1:6" ht="12.75" hidden="1">
      <c r="A97" s="636" t="s">
        <v>340</v>
      </c>
      <c r="B97" s="637">
        <f t="shared" si="6"/>
        <v>66820</v>
      </c>
      <c r="C97" s="638"/>
      <c r="D97" s="597"/>
      <c r="E97" s="597"/>
      <c r="F97" s="639"/>
    </row>
    <row r="98" spans="1:6" ht="12.75" hidden="1">
      <c r="A98" s="636" t="s">
        <v>425</v>
      </c>
      <c r="B98" s="637">
        <f t="shared" si="6"/>
        <v>22000</v>
      </c>
      <c r="C98" s="638"/>
      <c r="D98" s="597"/>
      <c r="E98" s="597"/>
      <c r="F98" s="639"/>
    </row>
    <row r="99" spans="1:6" ht="12.75" hidden="1">
      <c r="A99" s="636"/>
      <c r="B99" s="637">
        <f>SUM(B92:B98)</f>
        <v>2192246</v>
      </c>
      <c r="C99" s="638"/>
      <c r="D99" s="597"/>
      <c r="E99" s="597"/>
      <c r="F99" s="639"/>
    </row>
    <row r="100" spans="1:6" ht="12.75">
      <c r="A100" s="636"/>
      <c r="B100" s="640"/>
      <c r="C100" s="638"/>
      <c r="D100" s="597"/>
      <c r="E100" s="597"/>
      <c r="F100" s="639"/>
    </row>
    <row r="101" spans="1:6" ht="12.75">
      <c r="A101" s="636"/>
      <c r="B101" s="640"/>
      <c r="C101" s="638"/>
      <c r="D101" s="597"/>
      <c r="E101" s="597"/>
      <c r="F101" s="639"/>
    </row>
    <row r="102" spans="1:6" ht="12.75">
      <c r="A102" s="636"/>
      <c r="B102" s="640"/>
      <c r="C102" s="638"/>
      <c r="D102" s="597"/>
      <c r="E102" s="597"/>
      <c r="F102" s="639"/>
    </row>
    <row r="103" spans="1:6" ht="12.75">
      <c r="A103" s="636"/>
      <c r="B103" s="640"/>
      <c r="C103" s="638"/>
      <c r="D103" s="597"/>
      <c r="E103" s="597"/>
      <c r="F103" s="639"/>
    </row>
    <row r="104" spans="1:6" ht="12.75">
      <c r="A104" s="636"/>
      <c r="B104" s="640"/>
      <c r="C104" s="638"/>
      <c r="D104" s="597"/>
      <c r="E104" s="597"/>
      <c r="F104" s="639"/>
    </row>
    <row r="105" spans="1:6" ht="12.75">
      <c r="A105" s="636"/>
      <c r="B105" s="640"/>
      <c r="C105" s="638"/>
      <c r="D105" s="597"/>
      <c r="E105" s="597"/>
      <c r="F105" s="639"/>
    </row>
    <row r="106" spans="1:6" ht="12.75">
      <c r="A106" s="636"/>
      <c r="B106" s="640"/>
      <c r="C106" s="638"/>
      <c r="D106" s="597"/>
      <c r="E106" s="597"/>
      <c r="F106" s="639"/>
    </row>
    <row r="107" spans="1:6" ht="12.75">
      <c r="A107" s="636"/>
      <c r="B107" s="640"/>
      <c r="C107" s="638"/>
      <c r="D107" s="597"/>
      <c r="E107" s="597"/>
      <c r="F107" s="639"/>
    </row>
    <row r="108" spans="1:6" ht="12.75">
      <c r="A108" s="636"/>
      <c r="B108" s="640"/>
      <c r="C108" s="638"/>
      <c r="D108" s="597"/>
      <c r="E108" s="597"/>
      <c r="F108" s="639"/>
    </row>
    <row r="109" spans="1:6" ht="12.75">
      <c r="A109" s="636"/>
      <c r="B109" s="640"/>
      <c r="C109" s="638"/>
      <c r="D109" s="597"/>
      <c r="E109" s="597"/>
      <c r="F109" s="639"/>
    </row>
    <row r="110" spans="1:6" ht="12.75">
      <c r="A110" s="636"/>
      <c r="B110" s="640"/>
      <c r="C110" s="638"/>
      <c r="D110" s="597"/>
      <c r="E110" s="597"/>
      <c r="F110" s="639"/>
    </row>
    <row r="111" spans="1:6" ht="12.75">
      <c r="A111" s="636"/>
      <c r="B111" s="640"/>
      <c r="C111" s="638"/>
      <c r="D111" s="597"/>
      <c r="E111" s="597"/>
      <c r="F111" s="639"/>
    </row>
    <row r="112" spans="1:6" ht="12.75">
      <c r="A112" s="636"/>
      <c r="B112" s="640"/>
      <c r="C112" s="638"/>
      <c r="D112" s="597"/>
      <c r="E112" s="597"/>
      <c r="F112" s="639"/>
    </row>
    <row r="113" spans="1:6" ht="12.75">
      <c r="A113" s="636"/>
      <c r="B113" s="640"/>
      <c r="C113" s="638"/>
      <c r="D113" s="597"/>
      <c r="E113" s="597"/>
      <c r="F113" s="639"/>
    </row>
    <row r="114" spans="1:6" ht="12.75">
      <c r="A114" s="636"/>
      <c r="B114" s="640"/>
      <c r="C114" s="638"/>
      <c r="D114" s="597"/>
      <c r="E114" s="597"/>
      <c r="F114" s="639"/>
    </row>
    <row r="115" spans="1:6" ht="12.75">
      <c r="A115" s="636"/>
      <c r="B115" s="640"/>
      <c r="C115" s="638"/>
      <c r="D115" s="597"/>
      <c r="E115" s="597"/>
      <c r="F115" s="639"/>
    </row>
    <row r="116" spans="1:6" ht="12.75">
      <c r="A116" s="636"/>
      <c r="B116" s="640"/>
      <c r="C116" s="638"/>
      <c r="D116" s="597"/>
      <c r="E116" s="597"/>
      <c r="F116" s="639"/>
    </row>
    <row r="117" spans="1:6" ht="12.75">
      <c r="A117" s="636"/>
      <c r="B117" s="640"/>
      <c r="C117" s="638"/>
      <c r="D117" s="597"/>
      <c r="E117" s="597"/>
      <c r="F117" s="639"/>
    </row>
    <row r="118" spans="1:6" ht="12.75">
      <c r="A118" s="636"/>
      <c r="B118" s="640"/>
      <c r="C118" s="638"/>
      <c r="D118" s="597"/>
      <c r="E118" s="597"/>
      <c r="F118" s="639"/>
    </row>
    <row r="119" spans="1:6" ht="12.75">
      <c r="A119" s="636"/>
      <c r="B119" s="640"/>
      <c r="C119" s="638"/>
      <c r="D119" s="597"/>
      <c r="E119" s="597"/>
      <c r="F119" s="639"/>
    </row>
    <row r="120" spans="1:6" ht="12.75">
      <c r="A120" s="636"/>
      <c r="B120" s="640"/>
      <c r="C120" s="638"/>
      <c r="D120" s="597"/>
      <c r="E120" s="597"/>
      <c r="F120" s="639"/>
    </row>
    <row r="121" spans="1:6" ht="12.75">
      <c r="A121" s="636"/>
      <c r="B121" s="640"/>
      <c r="C121" s="638"/>
      <c r="D121" s="597"/>
      <c r="E121" s="597"/>
      <c r="F121" s="639"/>
    </row>
    <row r="122" spans="1:6" ht="12.75">
      <c r="A122" s="636"/>
      <c r="B122" s="640"/>
      <c r="C122" s="638"/>
      <c r="D122" s="597"/>
      <c r="E122" s="597"/>
      <c r="F122" s="639"/>
    </row>
    <row r="123" spans="1:6" ht="12.75">
      <c r="A123" s="636"/>
      <c r="B123" s="640"/>
      <c r="C123" s="638"/>
      <c r="D123" s="597"/>
      <c r="E123" s="597"/>
      <c r="F123" s="639"/>
    </row>
    <row r="124" spans="1:6" ht="12.75">
      <c r="A124" s="636"/>
      <c r="B124" s="640"/>
      <c r="C124" s="638"/>
      <c r="D124" s="597"/>
      <c r="E124" s="597"/>
      <c r="F124" s="639"/>
    </row>
    <row r="125" spans="1:6" ht="12.75">
      <c r="A125" s="636"/>
      <c r="B125" s="640"/>
      <c r="C125" s="638"/>
      <c r="D125" s="597"/>
      <c r="E125" s="597"/>
      <c r="F125" s="639"/>
    </row>
    <row r="126" spans="1:6" ht="12.75">
      <c r="A126" s="636"/>
      <c r="B126" s="640"/>
      <c r="C126" s="638"/>
      <c r="D126" s="597"/>
      <c r="E126" s="597"/>
      <c r="F126" s="639"/>
    </row>
    <row r="127" spans="1:6" ht="12.75">
      <c r="A127" s="636"/>
      <c r="B127" s="640"/>
      <c r="C127" s="638"/>
      <c r="D127" s="597"/>
      <c r="E127" s="597"/>
      <c r="F127" s="639"/>
    </row>
    <row r="128" spans="1:6" ht="12.75">
      <c r="A128" s="636"/>
      <c r="B128" s="640"/>
      <c r="C128" s="638"/>
      <c r="D128" s="597"/>
      <c r="E128" s="597"/>
      <c r="F128" s="639"/>
    </row>
    <row r="129" spans="1:6" ht="12.75">
      <c r="A129" s="636"/>
      <c r="B129" s="640"/>
      <c r="C129" s="638"/>
      <c r="D129" s="597"/>
      <c r="E129" s="597"/>
      <c r="F129" s="639"/>
    </row>
    <row r="130" spans="1:6" ht="12.75">
      <c r="A130" s="636"/>
      <c r="B130" s="640"/>
      <c r="C130" s="638"/>
      <c r="D130" s="597"/>
      <c r="E130" s="597"/>
      <c r="F130" s="639"/>
    </row>
    <row r="131" spans="1:6" ht="12.75">
      <c r="A131" s="636"/>
      <c r="B131" s="640"/>
      <c r="C131" s="638"/>
      <c r="D131" s="597"/>
      <c r="E131" s="597"/>
      <c r="F131" s="639"/>
    </row>
    <row r="132" spans="1:6" ht="12.75">
      <c r="A132" s="636"/>
      <c r="B132" s="640"/>
      <c r="C132" s="638"/>
      <c r="D132" s="597"/>
      <c r="E132" s="597"/>
      <c r="F132" s="639"/>
    </row>
    <row r="133" spans="1:5" ht="12.75">
      <c r="A133" s="636"/>
      <c r="D133" s="597"/>
      <c r="E133" s="597"/>
    </row>
  </sheetData>
  <sheetProtection/>
  <mergeCells count="2">
    <mergeCell ref="B1:G1"/>
    <mergeCell ref="B2:G2"/>
  </mergeCells>
  <printOptions horizontalCentered="1"/>
  <pageMargins left="0.2362204724409449" right="0.2362204724409449" top="0.7480314960629921" bottom="0.7480314960629921" header="0.31496062992125984" footer="0.31496062992125984"/>
  <pageSetup fitToWidth="0" fitToHeight="1" horizontalDpi="600" verticalDpi="600" orientation="portrait" paperSize="9" scale="59" r:id="rId1"/>
  <headerFooter alignWithMargins="0">
    <oddHeader>&amp;L8. melléklet a 13/2015.(V.29.)) önkormányzati rendelethez
8. melléklet az 1/2015.(I.30.)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zsombokiandrea</dc:creator>
  <cp:keywords/>
  <dc:description/>
  <cp:lastModifiedBy>klari</cp:lastModifiedBy>
  <cp:lastPrinted>2015-05-27T12:44:44Z</cp:lastPrinted>
  <dcterms:created xsi:type="dcterms:W3CDTF">2014-01-10T08:24:40Z</dcterms:created>
  <dcterms:modified xsi:type="dcterms:W3CDTF">2015-05-29T09:01:29Z</dcterms:modified>
  <cp:category/>
  <cp:version/>
  <cp:contentType/>
  <cp:contentStatus/>
</cp:coreProperties>
</file>