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14715" windowHeight="8445" firstSheet="13" activeTab="16"/>
  </bookViews>
  <sheets>
    <sheet name="1.sz. melléklet" sheetId="1" r:id="rId1"/>
    <sheet name="2. sz. melléklet" sheetId="2" r:id="rId2"/>
    <sheet name="3. sz. melléklet (2)" sheetId="3" r:id="rId3"/>
    <sheet name="4.sz. melléklet" sheetId="4" r:id="rId4"/>
    <sheet name="5.1. sz. melléklet" sheetId="5" r:id="rId5"/>
    <sheet name="5.2. sz. melléklet" sheetId="6" r:id="rId6"/>
    <sheet name="5.2. sz. melléklet (2)" sheetId="7" r:id="rId7"/>
    <sheet name="5.3. sz. melléklet (2)" sheetId="8" r:id="rId8"/>
    <sheet name="6.sz. melléklet" sheetId="9" r:id="rId9"/>
    <sheet name="7. sz.  melléklet" sheetId="10" r:id="rId10"/>
    <sheet name="8. sz. melléklet" sheetId="11" r:id="rId11"/>
    <sheet name="9. sz. melléklet" sheetId="12" r:id="rId12"/>
    <sheet name="10. sz. melléklet" sheetId="13" r:id="rId13"/>
    <sheet name="11. sz. melléklet" sheetId="14" r:id="rId14"/>
    <sheet name="12. sz. melléklet" sheetId="15" r:id="rId15"/>
    <sheet name="13. sz. melléklet" sheetId="16" r:id="rId16"/>
    <sheet name="14. sz. melléklet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c">#REF!</definedName>
    <definedName name="Excel_BuiltIn__FilterDatabase_5" localSheetId="0">#REF!</definedName>
    <definedName name="Excel_BuiltIn__FilterDatabase_5" localSheetId="12">#REF!</definedName>
    <definedName name="Excel_BuiltIn__FilterDatabase_5" localSheetId="13">'[8]4. sz. melléklet'!#REF!</definedName>
    <definedName name="Excel_BuiltIn__FilterDatabase_5" localSheetId="14">'[8]4. sz. melléklet'!#REF!</definedName>
    <definedName name="Excel_BuiltIn__FilterDatabase_5" localSheetId="15">#REF!</definedName>
    <definedName name="Excel_BuiltIn__FilterDatabase_5" localSheetId="1">#REF!</definedName>
    <definedName name="Excel_BuiltIn__FilterDatabase_5" localSheetId="2">#REF!</definedName>
    <definedName name="Excel_BuiltIn__FilterDatabase_5" localSheetId="3">#REF!</definedName>
    <definedName name="Excel_BuiltIn__FilterDatabase_5" localSheetId="4">'5.1. sz. melléklet'!#REF!</definedName>
    <definedName name="Excel_BuiltIn__FilterDatabase_5" localSheetId="5">'5.2. sz. melléklet'!#REF!</definedName>
    <definedName name="Excel_BuiltIn__FilterDatabase_5" localSheetId="6">'5.2. sz. melléklet (2)'!#REF!</definedName>
    <definedName name="Excel_BuiltIn__FilterDatabase_5" localSheetId="7">'5.3. sz. melléklet (2)'!#REF!</definedName>
    <definedName name="Excel_BuiltIn__FilterDatabase_5" localSheetId="9">#REF!</definedName>
    <definedName name="Excel_BuiltIn__FilterDatabase_5" localSheetId="10">'[8]4. sz. melléklet'!#REF!</definedName>
    <definedName name="Excel_BuiltIn__FilterDatabase_5" localSheetId="11">'[8]4. sz. melléklet'!#REF!</definedName>
    <definedName name="Excel_BuiltIn__FilterDatabase_5">#REF!</definedName>
    <definedName name="Excel_BuiltIn__FilterDatabase_5_1" localSheetId="15">'[2]4. sz. melléklet'!#REF!</definedName>
    <definedName name="Excel_BuiltIn__FilterDatabase_5_1" localSheetId="4">'[2]4. sz. melléklet'!#REF!</definedName>
    <definedName name="Excel_BuiltIn__FilterDatabase_5_1" localSheetId="9">'[2]4. sz. melléklet'!#REF!</definedName>
    <definedName name="Excel_BuiltIn__FilterDatabase_5_1">'[2]4. sz. melléklet'!#REF!</definedName>
    <definedName name="Excel_BuiltIn__FilterDatabase_5_10">NA()</definedName>
    <definedName name="Excel_BuiltIn__FilterDatabase_5_11" localSheetId="9">'[4]4. sz. melléklet'!#REF!</definedName>
    <definedName name="Excel_BuiltIn__FilterDatabase_5_11">'[4]4. sz. melléklet'!#REF!</definedName>
    <definedName name="Excel_BuiltIn__FilterDatabase_5_12" localSheetId="9">'[4]4. sz. melléklet'!#REF!</definedName>
    <definedName name="Excel_BuiltIn__FilterDatabase_5_12">'[4]4. sz. melléklet'!#REF!</definedName>
    <definedName name="Excel_BuiltIn__FilterDatabase_5_13" localSheetId="0">#REF!</definedName>
    <definedName name="Excel_BuiltIn__FilterDatabase_5_13" localSheetId="12">#REF!</definedName>
    <definedName name="Excel_BuiltIn__FilterDatabase_5_13" localSheetId="13">#REF!</definedName>
    <definedName name="Excel_BuiltIn__FilterDatabase_5_13" localSheetId="14">#REF!</definedName>
    <definedName name="Excel_BuiltIn__FilterDatabase_5_13" localSheetId="15">#REF!</definedName>
    <definedName name="Excel_BuiltIn__FilterDatabase_5_13" localSheetId="1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4">#REF!</definedName>
    <definedName name="Excel_BuiltIn__FilterDatabase_5_13" localSheetId="5">#REF!</definedName>
    <definedName name="Excel_BuiltIn__FilterDatabase_5_13" localSheetId="6">#REF!</definedName>
    <definedName name="Excel_BuiltIn__FilterDatabase_5_13" localSheetId="7">#REF!</definedName>
    <definedName name="Excel_BuiltIn__FilterDatabase_5_13" localSheetId="9">#REF!</definedName>
    <definedName name="Excel_BuiltIn__FilterDatabase_5_13" localSheetId="10">#REF!</definedName>
    <definedName name="Excel_BuiltIn__FilterDatabase_5_13" localSheetId="11">#REF!</definedName>
    <definedName name="Excel_BuiltIn__FilterDatabase_5_13">#REF!</definedName>
    <definedName name="Excel_BuiltIn__FilterDatabase_5_15" localSheetId="9">'[5]4. sz. melléklet'!#REF!</definedName>
    <definedName name="Excel_BuiltIn__FilterDatabase_5_15">'[5]4. sz. melléklet'!#REF!</definedName>
    <definedName name="Excel_BuiltIn__FilterDatabase_5_17" localSheetId="0">#REF!</definedName>
    <definedName name="Excel_BuiltIn__FilterDatabase_5_17" localSheetId="12">#REF!</definedName>
    <definedName name="Excel_BuiltIn__FilterDatabase_5_17" localSheetId="13">#REF!</definedName>
    <definedName name="Excel_BuiltIn__FilterDatabase_5_17" localSheetId="14">#REF!</definedName>
    <definedName name="Excel_BuiltIn__FilterDatabase_5_17" localSheetId="15">#REF!</definedName>
    <definedName name="Excel_BuiltIn__FilterDatabase_5_17" localSheetId="1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4">#REF!</definedName>
    <definedName name="Excel_BuiltIn__FilterDatabase_5_17" localSheetId="5">#REF!</definedName>
    <definedName name="Excel_BuiltIn__FilterDatabase_5_17" localSheetId="6">#REF!</definedName>
    <definedName name="Excel_BuiltIn__FilterDatabase_5_17" localSheetId="7">#REF!</definedName>
    <definedName name="Excel_BuiltIn__FilterDatabase_5_17" localSheetId="9">#REF!</definedName>
    <definedName name="Excel_BuiltIn__FilterDatabase_5_17" localSheetId="10">#REF!</definedName>
    <definedName name="Excel_BuiltIn__FilterDatabase_5_17" localSheetId="11">#REF!</definedName>
    <definedName name="Excel_BuiltIn__FilterDatabase_5_17">#REF!</definedName>
    <definedName name="Excel_BuiltIn__FilterDatabase_5_5" localSheetId="9">'[3]4.A sz. melléklet'!#REF!</definedName>
    <definedName name="Excel_BuiltIn__FilterDatabase_5_5">'[3]4.A sz. melléklet'!#REF!</definedName>
    <definedName name="Excel_BuiltIn__FilterDatabase_5_6" localSheetId="9">'[3]4.B-C. sz. melléklet'!#REF!</definedName>
    <definedName name="Excel_BuiltIn__FilterDatabase_5_6">'[3]4.B-C. sz. melléklet'!#REF!</definedName>
    <definedName name="Excel_BuiltIn__FilterDatabase_5_7">NA()</definedName>
    <definedName name="Excel_BuiltIn__FilterDatabase_5_8" localSheetId="9">'[4]4. sz. melléklet'!#REF!</definedName>
    <definedName name="Excel_BuiltIn__FilterDatabase_5_8">'[4]4. sz. melléklet'!#REF!</definedName>
    <definedName name="Excel_BuiltIn__FilterDatabase_5_9" localSheetId="9">'[4]4. sz. melléklet'!#REF!</definedName>
    <definedName name="Excel_BuiltIn__FilterDatabase_5_9">'[4]4. sz. melléklet'!#REF!</definedName>
    <definedName name="Excel_BuiltIn_Print_Area_1" localSheetId="0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>#REF!</definedName>
    <definedName name="Excel_BuiltIn_Print_Area_1_1">NA()</definedName>
    <definedName name="Excel_BuiltIn_Print_Area_1_15" localSheetId="0">#REF!</definedName>
    <definedName name="Excel_BuiltIn_Print_Area_1_15" localSheetId="12">#REF!</definedName>
    <definedName name="Excel_BuiltIn_Print_Area_1_15" localSheetId="13">#REF!</definedName>
    <definedName name="Excel_BuiltIn_Print_Area_1_15" localSheetId="14">#REF!</definedName>
    <definedName name="Excel_BuiltIn_Print_Area_1_15" localSheetId="15">#REF!</definedName>
    <definedName name="Excel_BuiltIn_Print_Area_1_15" localSheetId="1">#REF!</definedName>
    <definedName name="Excel_BuiltIn_Print_Area_1_15" localSheetId="2">#REF!</definedName>
    <definedName name="Excel_BuiltIn_Print_Area_1_15" localSheetId="3">#REF!</definedName>
    <definedName name="Excel_BuiltIn_Print_Area_1_15" localSheetId="4">#REF!</definedName>
    <definedName name="Excel_BuiltIn_Print_Area_1_15" localSheetId="5">#REF!</definedName>
    <definedName name="Excel_BuiltIn_Print_Area_1_15" localSheetId="6">#REF!</definedName>
    <definedName name="Excel_BuiltIn_Print_Area_1_15" localSheetId="7">#REF!</definedName>
    <definedName name="Excel_BuiltIn_Print_Area_1_15" localSheetId="9">#REF!</definedName>
    <definedName name="Excel_BuiltIn_Print_Area_1_15" localSheetId="10">#REF!</definedName>
    <definedName name="Excel_BuiltIn_Print_Area_1_15" localSheetId="11">#REF!</definedName>
    <definedName name="Excel_BuiltIn_Print_Area_1_15">#REF!</definedName>
    <definedName name="Excel_BuiltIn_Print_Area_1_21" localSheetId="9">'[3]18.'!#REF!</definedName>
    <definedName name="Excel_BuiltIn_Print_Area_1_21">'[3]18.'!#REF!</definedName>
    <definedName name="Excel_BuiltIn_Print_Area_1_22" localSheetId="9">'[3]19.'!#REF!</definedName>
    <definedName name="Excel_BuiltIn_Print_Area_1_22">'[3]19.'!#REF!</definedName>
    <definedName name="Excel_BuiltIn_Print_Area_2" localSheetId="0">#REF!</definedName>
    <definedName name="Excel_BuiltIn_Print_Area_2" localSheetId="12">#REF!</definedName>
    <definedName name="Excel_BuiltIn_Print_Area_2" localSheetId="13">#REF!</definedName>
    <definedName name="Excel_BuiltIn_Print_Area_2" localSheetId="14">#REF!</definedName>
    <definedName name="Excel_BuiltIn_Print_Area_2" localSheetId="15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 localSheetId="5">#REF!</definedName>
    <definedName name="Excel_BuiltIn_Print_Area_2" localSheetId="6">#REF!</definedName>
    <definedName name="Excel_BuiltIn_Print_Area_2" localSheetId="7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>#REF!</definedName>
    <definedName name="Excel_BuiltIn_Print_Area_21" localSheetId="0">#REF!</definedName>
    <definedName name="Excel_BuiltIn_Print_Area_21" localSheetId="12">#REF!</definedName>
    <definedName name="Excel_BuiltIn_Print_Area_21" localSheetId="13">#REF!</definedName>
    <definedName name="Excel_BuiltIn_Print_Area_21" localSheetId="14">#REF!</definedName>
    <definedName name="Excel_BuiltIn_Print_Area_21" localSheetId="15">#REF!</definedName>
    <definedName name="Excel_BuiltIn_Print_Area_21" localSheetId="1">#REF!</definedName>
    <definedName name="Excel_BuiltIn_Print_Area_21" localSheetId="2">#REF!</definedName>
    <definedName name="Excel_BuiltIn_Print_Area_21" localSheetId="3">#REF!</definedName>
    <definedName name="Excel_BuiltIn_Print_Area_21" localSheetId="4">#REF!</definedName>
    <definedName name="Excel_BuiltIn_Print_Area_21" localSheetId="5">#REF!</definedName>
    <definedName name="Excel_BuiltIn_Print_Area_21" localSheetId="6">#REF!</definedName>
    <definedName name="Excel_BuiltIn_Print_Area_21" localSheetId="7">#REF!</definedName>
    <definedName name="Excel_BuiltIn_Print_Area_21" localSheetId="9">#REF!</definedName>
    <definedName name="Excel_BuiltIn_Print_Area_21" localSheetId="10">#REF!</definedName>
    <definedName name="Excel_BuiltIn_Print_Area_21" localSheetId="11">#REF!</definedName>
    <definedName name="Excel_BuiltIn_Print_Area_21">#REF!</definedName>
    <definedName name="Excel_BuiltIn_Print_Area_2_1">#REF!</definedName>
    <definedName name="Excel_BuiltIn_Print_Area_2_15" localSheetId="0">#REF!</definedName>
    <definedName name="Excel_BuiltIn_Print_Area_2_15" localSheetId="12">#REF!</definedName>
    <definedName name="Excel_BuiltIn_Print_Area_2_15" localSheetId="13">#REF!</definedName>
    <definedName name="Excel_BuiltIn_Print_Area_2_15" localSheetId="14">#REF!</definedName>
    <definedName name="Excel_BuiltIn_Print_Area_2_15" localSheetId="15">#REF!</definedName>
    <definedName name="Excel_BuiltIn_Print_Area_2_15" localSheetId="1">#REF!</definedName>
    <definedName name="Excel_BuiltIn_Print_Area_2_15" localSheetId="2">#REF!</definedName>
    <definedName name="Excel_BuiltIn_Print_Area_2_15" localSheetId="3">#REF!</definedName>
    <definedName name="Excel_BuiltIn_Print_Area_2_15" localSheetId="4">#REF!</definedName>
    <definedName name="Excel_BuiltIn_Print_Area_2_15" localSheetId="5">#REF!</definedName>
    <definedName name="Excel_BuiltIn_Print_Area_2_15" localSheetId="6">#REF!</definedName>
    <definedName name="Excel_BuiltIn_Print_Area_2_15" localSheetId="7">#REF!</definedName>
    <definedName name="Excel_BuiltIn_Print_Area_2_15" localSheetId="9">#REF!</definedName>
    <definedName name="Excel_BuiltIn_Print_Area_2_15" localSheetId="10">#REF!</definedName>
    <definedName name="Excel_BuiltIn_Print_Area_2_15" localSheetId="11">#REF!</definedName>
    <definedName name="Excel_BuiltIn_Print_Area_2_15">#REF!</definedName>
    <definedName name="Excel_BuiltIn_Print_Area_2_5" localSheetId="0">#REF!</definedName>
    <definedName name="Excel_BuiltIn_Print_Area_2_5" localSheetId="12">#REF!</definedName>
    <definedName name="Excel_BuiltIn_Print_Area_2_5" localSheetId="13">#REF!</definedName>
    <definedName name="Excel_BuiltIn_Print_Area_2_5" localSheetId="14">#REF!</definedName>
    <definedName name="Excel_BuiltIn_Print_Area_2_5" localSheetId="15">#REF!</definedName>
    <definedName name="Excel_BuiltIn_Print_Area_2_5" localSheetId="1">#REF!</definedName>
    <definedName name="Excel_BuiltIn_Print_Area_2_5" localSheetId="2">#REF!</definedName>
    <definedName name="Excel_BuiltIn_Print_Area_2_5" localSheetId="3">#REF!</definedName>
    <definedName name="Excel_BuiltIn_Print_Area_2_5" localSheetId="4">#REF!</definedName>
    <definedName name="Excel_BuiltIn_Print_Area_2_5" localSheetId="5">#REF!</definedName>
    <definedName name="Excel_BuiltIn_Print_Area_2_5" localSheetId="6">#REF!</definedName>
    <definedName name="Excel_BuiltIn_Print_Area_2_5" localSheetId="7">#REF!</definedName>
    <definedName name="Excel_BuiltIn_Print_Area_2_5" localSheetId="9">#REF!</definedName>
    <definedName name="Excel_BuiltIn_Print_Area_2_5" localSheetId="10">#REF!</definedName>
    <definedName name="Excel_BuiltIn_Print_Area_2_5" localSheetId="11">#REF!</definedName>
    <definedName name="Excel_BuiltIn_Print_Area_2_5">#REF!</definedName>
    <definedName name="Excel_BuiltIn_Print_Area_2_6" localSheetId="0">#REF!</definedName>
    <definedName name="Excel_BuiltIn_Print_Area_2_6" localSheetId="12">#REF!</definedName>
    <definedName name="Excel_BuiltIn_Print_Area_2_6" localSheetId="13">#REF!</definedName>
    <definedName name="Excel_BuiltIn_Print_Area_2_6" localSheetId="14">#REF!</definedName>
    <definedName name="Excel_BuiltIn_Print_Area_2_6" localSheetId="15">#REF!</definedName>
    <definedName name="Excel_BuiltIn_Print_Area_2_6" localSheetId="1">#REF!</definedName>
    <definedName name="Excel_BuiltIn_Print_Area_2_6" localSheetId="2">#REF!</definedName>
    <definedName name="Excel_BuiltIn_Print_Area_2_6" localSheetId="3">#REF!</definedName>
    <definedName name="Excel_BuiltIn_Print_Area_2_6" localSheetId="4">#REF!</definedName>
    <definedName name="Excel_BuiltIn_Print_Area_2_6" localSheetId="5">#REF!</definedName>
    <definedName name="Excel_BuiltIn_Print_Area_2_6" localSheetId="6">#REF!</definedName>
    <definedName name="Excel_BuiltIn_Print_Area_2_6" localSheetId="7">#REF!</definedName>
    <definedName name="Excel_BuiltIn_Print_Area_2_6" localSheetId="9">#REF!</definedName>
    <definedName name="Excel_BuiltIn_Print_Area_2_6" localSheetId="10">#REF!</definedName>
    <definedName name="Excel_BuiltIn_Print_Area_2_6" localSheetId="11">#REF!</definedName>
    <definedName name="Excel_BuiltIn_Print_Area_2_6">#REF!</definedName>
    <definedName name="Excel_BuiltIn_Print_Titles_6" localSheetId="9">'[3]4.B-C. sz. melléklet'!#REF!</definedName>
    <definedName name="Excel_BuiltIn_Print_Titles_6">'[3]4.B-C. sz. melléklet'!#REF!</definedName>
    <definedName name="fff">#REF!</definedName>
    <definedName name="_xlnm.Print_Titles" localSheetId="4">'5.1. sz. melléklet'!$6:$8</definedName>
    <definedName name="_xlnm.Print_Titles" localSheetId="5">'5.2. sz. melléklet'!$7:$9</definedName>
    <definedName name="_xlnm.Print_Titles" localSheetId="7">'5.3. sz. melléklet (2)'!$7:$9</definedName>
    <definedName name="_xlnm.Print_Titles" localSheetId="8">'6.sz. melléklet'!$2:$3</definedName>
    <definedName name="_xlnm.Print_Titles" localSheetId="10">'8. sz. melléklet'!$79:$80</definedName>
    <definedName name="_xlnm.Print_Area" localSheetId="13">'11. sz. melléklet'!$A$1:$C$72</definedName>
    <definedName name="_xlnm.Print_Area" localSheetId="14">'12. sz. melléklet'!$A$1:$C$109</definedName>
    <definedName name="_xlnm.Print_Area" localSheetId="15">'13. sz. melléklet'!$A$1:$C$48</definedName>
    <definedName name="_xlnm.Print_Area" localSheetId="16">'14. sz. melléklet'!$A$1:$J$60</definedName>
    <definedName name="_xlnm.Print_Area" localSheetId="1">'2. sz. melléklet'!$A$1:$F$57</definedName>
    <definedName name="_xlnm.Print_Area" localSheetId="2">'3. sz. melléklet (2)'!$A$1:$N$50</definedName>
    <definedName name="_xlnm.Print_Area" localSheetId="3">'4.sz. melléklet'!$A$1:$P$39</definedName>
    <definedName name="_xlnm.Print_Area" localSheetId="4">'5.1. sz. melléklet'!$A$1:$P$178</definedName>
    <definedName name="_xlnm.Print_Area" localSheetId="5">'5.2. sz. melléklet'!$A$1:$O$68</definedName>
    <definedName name="_xlnm.Print_Area" localSheetId="6">'5.2. sz. melléklet (2)'!$A$1:$O$17</definedName>
    <definedName name="_xlnm.Print_Area" localSheetId="7">'5.3. sz. melléklet (2)'!$A$1:$O$77</definedName>
    <definedName name="_xlnm.Print_Area" localSheetId="8">'6.sz. melléklet'!$A$1:$AD$82</definedName>
    <definedName name="_xlnm.Print_Area" localSheetId="9">'7. sz.  melléklet'!$A$1:$O$37</definedName>
    <definedName name="_xlnm.Print_Area" localSheetId="10">'8. sz. melléklet'!$A$1:$C$106</definedName>
    <definedName name="_xlnm.Print_Area" localSheetId="11">'9. sz. melléklet'!$A$1:$C$54</definedName>
    <definedName name="SHARED_FORMULA_1_10_1_10_2">SUM(#REF!,#REF!,#REF!,#REF!,#REF!,#REF!)</definedName>
    <definedName name="SHARED_FORMULA_1_26_1_26_2">SUM(#REF!,#REF!,#REF!)</definedName>
    <definedName name="SHARED_FORMULA_1_38_1_38_8">SUM(#REF!)</definedName>
    <definedName name="SHARED_FORMULA_1_42_1_42_8">SUM(#REF!,#REF!)</definedName>
    <definedName name="SHARED_FORMULA_10_41_10_41_2">SUM(#REF!+#REF!+#REF!)</definedName>
    <definedName name="SHARED_FORMULA_10_5_10_5_2">SUM(#REF!+#REF!+#REF!)</definedName>
    <definedName name="SHARED_FORMULA_11_40_11_40_2">SUM(#REF!+#REF!+#REF!)</definedName>
    <definedName name="SHARED_FORMULA_11_5_11_5_2">SUM(#REF!+#REF!+#REF!)</definedName>
    <definedName name="SHARED_FORMULA_12_13_12_13_3">SUM(#REF!+#REF!+#REF!)</definedName>
    <definedName name="SHARED_FORMULA_12_133_12_133_5">SUM(#REF!)-#REF!-#REF!-#REF!</definedName>
    <definedName name="SHARED_FORMULA_12_40_12_40_2">SUM(#REF!+#REF!+#REF!)</definedName>
    <definedName name="SHARED_FORMULA_12_5_12_5_2">SUM(#REF!+#REF!+#REF!)</definedName>
    <definedName name="SHARED_FORMULA_12_5_12_5_3">SUM(#REF!+#REF!+#REF!)</definedName>
    <definedName name="SHARED_FORMULA_12_6_12_6_0">#REF!/#REF!*100</definedName>
    <definedName name="SHARED_FORMULA_13_105_13_105_5">SUM(#REF!)-#REF!</definedName>
    <definedName name="SHARED_FORMULA_13_3_13_3_5">SUM(#REF!)-#REF!</definedName>
    <definedName name="SHARED_FORMULA_13_41_13_41_5">SUM(#REF!)-#REF!</definedName>
    <definedName name="SHARED_FORMULA_13_73_13_73_5">SUM(#REF!)-#REF!</definedName>
    <definedName name="SHARED_FORMULA_13_9_13_9_3">SUM(#REF!+#REF!+#REF!)</definedName>
    <definedName name="SHARED_FORMULA_14_102_14_102_5">#REF!</definedName>
    <definedName name="SHARED_FORMULA_14_121_14_121_5">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>#REF!+#REF!</definedName>
    <definedName name="SHARED_FORMULA_14_151_14_151_5">#REF!-#REF!</definedName>
    <definedName name="SHARED_FORMULA_14_71_14_71_5">#REF!+#REF!+#REF!+#REF!</definedName>
    <definedName name="SHARED_FORMULA_14_72_14_72_5">#REF!+#REF!+#REF!+#REF!</definedName>
    <definedName name="SHARED_FORMULA_14_73_14_73_5">#REF!+#REF!+#REF!+#REF!</definedName>
    <definedName name="SHARED_FORMULA_14_74_14_74_5">#REF!+#REF!+#REF!+#REF!</definedName>
    <definedName name="SHARED_FORMULA_14_75_14_75_5">#REF!+#REF!+#REF!+#REF!</definedName>
    <definedName name="SHARED_FORMULA_14_86_14_86_5">#REF!+#REF!</definedName>
    <definedName name="SHARED_FORMULA_14_9_14_9_3">SUM(#REF!+#REF!+#REF!)</definedName>
    <definedName name="SHARED_FORMULA_16_112_16_112_5">#REF!</definedName>
    <definedName name="SHARED_FORMULA_17_108_17_108_5">#REF!</definedName>
    <definedName name="SHARED_FORMULA_17_117_17_117_5">#REF!</definedName>
    <definedName name="SHARED_FORMULA_17_127_17_127_5">#REF!</definedName>
    <definedName name="SHARED_FORMULA_17_22_17_22_5">#REF!</definedName>
    <definedName name="SHARED_FORMULA_17_27_17_27_5">#REF!</definedName>
    <definedName name="SHARED_FORMULA_17_32_17_32_5">#REF!</definedName>
    <definedName name="SHARED_FORMULA_17_37_17_37_5">#REF!</definedName>
    <definedName name="SHARED_FORMULA_17_4_17_4_5">#REF!</definedName>
    <definedName name="SHARED_FORMULA_17_43_17_43_5">#REF!</definedName>
    <definedName name="SHARED_FORMULA_17_47_17_47_5">#REF!</definedName>
    <definedName name="SHARED_FORMULA_17_52_17_52_5">#REF!</definedName>
    <definedName name="SHARED_FORMULA_17_57_17_57_5">#REF!</definedName>
    <definedName name="SHARED_FORMULA_17_62_17_62_5">#REF!</definedName>
    <definedName name="SHARED_FORMULA_17_67_17_67_5">#REF!</definedName>
    <definedName name="SHARED_FORMULA_17_77_17_77_5">#REF!</definedName>
    <definedName name="SHARED_FORMULA_17_82_17_82_5">#REF!</definedName>
    <definedName name="SHARED_FORMULA_17_9_17_9_5">#REF!</definedName>
    <definedName name="SHARED_FORMULA_17_92_17_92_5">#REF!</definedName>
    <definedName name="SHARED_FORMULA_17_97_17_97_5">#REF!</definedName>
    <definedName name="SHARED_FORMULA_2_102_2_102_5">#REF!</definedName>
    <definedName name="SHARED_FORMULA_2_107_2_107_5">#REF!</definedName>
    <definedName name="SHARED_FORMULA_2_112_2_112_5">#REF!</definedName>
    <definedName name="SHARED_FORMULA_2_121_2_121_5">#REF!+#REF!+#REF!+#REF!</definedName>
    <definedName name="SHARED_FORMULA_2_122_2_122_5">#REF!+#REF!+#REF!+#REF!</definedName>
    <definedName name="SHARED_FORMULA_2_123_2_123_5">#REF!+#REF!+#REF!+#REF!</definedName>
    <definedName name="SHARED_FORMULA_2_124_2_124_5">#REF!+#REF!+#REF!+#REF!</definedName>
    <definedName name="SHARED_FORMULA_2_125_2_125_5">#REF!+#REF!+#REF!+#REF!</definedName>
    <definedName name="SHARED_FORMULA_2_127_2_127_5">#REF!</definedName>
    <definedName name="SHARED_FORMULA_2_131_2_131_5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>#REF!</definedName>
    <definedName name="SHARED_FORMULA_2_140_2_140_5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>#REF!-#REF!</definedName>
    <definedName name="SHARED_FORMULA_2_22_2_22_5">#REF!</definedName>
    <definedName name="SHARED_FORMULA_2_27_2_27_5">#REF!</definedName>
    <definedName name="SHARED_FORMULA_2_32_2_32_5">#REF!</definedName>
    <definedName name="SHARED_FORMULA_2_37_2_37_5">#REF!</definedName>
    <definedName name="SHARED_FORMULA_2_4_2_4_5">#REF!</definedName>
    <definedName name="SHARED_FORMULA_2_42_2_42_5">#REF!</definedName>
    <definedName name="SHARED_FORMULA_2_44_2_44_5">#REF!</definedName>
    <definedName name="SHARED_FORMULA_2_47_2_47_5">#REF!</definedName>
    <definedName name="SHARED_FORMULA_2_48_2_48_5">#REF!</definedName>
    <definedName name="SHARED_FORMULA_2_52_2_52_5">#REF!</definedName>
    <definedName name="SHARED_FORMULA_2_57_2_57_5">#REF!</definedName>
    <definedName name="SHARED_FORMULA_2_67_2_67_5">#REF!</definedName>
    <definedName name="SHARED_FORMULA_2_71_2_71_5">#REF!+#REF!+#REF!+#REF!</definedName>
    <definedName name="SHARED_FORMULA_2_72_2_72_5">#REF!+#REF!+#REF!+#REF!</definedName>
    <definedName name="SHARED_FORMULA_2_73_2_73_5">#REF!+#REF!+#REF!+#REF!</definedName>
    <definedName name="SHARED_FORMULA_2_74_2_74_5">#REF!+#REF!+#REF!+#REF!</definedName>
    <definedName name="SHARED_FORMULA_2_75_2_75_5">#REF!+#REF!+#REF!+#REF!</definedName>
    <definedName name="SHARED_FORMULA_2_82_2_82_5">#REF!</definedName>
    <definedName name="SHARED_FORMULA_2_86_2_86_5">#REF!+#REF!</definedName>
    <definedName name="SHARED_FORMULA_2_87_2_87_5">#REF!+#REF!</definedName>
    <definedName name="SHARED_FORMULA_2_88_2_88_5">#REF!+#REF!</definedName>
    <definedName name="SHARED_FORMULA_2_89_2_89_5">#REF!+#REF!</definedName>
    <definedName name="SHARED_FORMULA_2_9_2_9_5">#REF!</definedName>
    <definedName name="SHARED_FORMULA_2_90_2_90_5">#REF!+#REF!</definedName>
    <definedName name="SHARED_FORMULA_2_92_2_92_5">#REF!</definedName>
    <definedName name="SHARED_FORMULA_2_97_2_97_5">#REF!</definedName>
    <definedName name="SHARED_FORMULA_20_10_20_10_5">#REF!</definedName>
    <definedName name="SHARED_FORMULA_20_102_20_102_5">#REF!</definedName>
    <definedName name="SHARED_FORMULA_20_112_20_112_5">#REF!</definedName>
    <definedName name="SHARED_FORMULA_20_117_20_117_5">#REF!</definedName>
    <definedName name="SHARED_FORMULA_20_121_20_121_5">#REF!+#REF!+#REF!+#REF!</definedName>
    <definedName name="SHARED_FORMULA_20_127_20_127_5">#REF!</definedName>
    <definedName name="SHARED_FORMULA_20_131_20_131_5">#REF!+#REF!+#REF!+#REF!+#REF!+#REF!+#REF!+#REF!+#REF!+#REF!+#REF!+#REF!+#REF!+#REF!+#REF!+#REF!+#REF!+#REF!+#REF!+#REF!+#REF!+#REF!+#REF!</definedName>
    <definedName name="SHARED_FORMULA_20_14_20_14_5">#REF!</definedName>
    <definedName name="SHARED_FORMULA_20_141_20_141_5">#REF!+#REF!+#REF!+#REF!+#REF!+#REF!+#REF!+#REF!+#REF!+#REF!+#REF!+#REF!+#REF!+#REF!+#REF!+#REF!+#REF!+#REF!+#REF!+#REF!+#REF!+#REF!</definedName>
    <definedName name="SHARED_FORMULA_20_19_20_19_5">#REF!</definedName>
    <definedName name="SHARED_FORMULA_20_22_20_22_5">#REF!</definedName>
    <definedName name="SHARED_FORMULA_20_27_20_27_5">#REF!</definedName>
    <definedName name="SHARED_FORMULA_20_33_20_33_5">#REF!</definedName>
    <definedName name="SHARED_FORMULA_20_37_20_37_5">#REF!</definedName>
    <definedName name="SHARED_FORMULA_20_42_20_42_5">#REF!</definedName>
    <definedName name="SHARED_FORMULA_20_57_20_57_5">#REF!</definedName>
    <definedName name="SHARED_FORMULA_20_63_20_63_5">#REF!</definedName>
    <definedName name="SHARED_FORMULA_20_67_20_67_5">#REF!</definedName>
    <definedName name="SHARED_FORMULA_20_78_20_78_5">#REF!</definedName>
    <definedName name="SHARED_FORMULA_20_82_20_82_5">#REF!</definedName>
    <definedName name="SHARED_FORMULA_20_86_20_86_5">#REF!+#REF!</definedName>
    <definedName name="SHARED_FORMULA_20_92_20_92_5">#REF!</definedName>
    <definedName name="SHARED_FORMULA_23_3_23_3_5">SUM(#REF!)-#REF!</definedName>
    <definedName name="SHARED_FORMULA_23_32_23_32_5">SUM(#REF!)-#REF!</definedName>
    <definedName name="SHARED_FORMULA_23_64_23_64_5">SUM(#REF!)-#REF!</definedName>
    <definedName name="SHARED_FORMULA_23_96_23_96_5">SUM(#REF!)-#REF!</definedName>
    <definedName name="SHARED_FORMULA_25_131_25_131_5">SUM(#REF!)-#REF!</definedName>
    <definedName name="SHARED_FORMULA_3_10_3_10_3">SUM(#REF!)</definedName>
    <definedName name="SHARED_FORMULA_3_308_3_308_4">SUM(#REF!+#REF!+#REF!)</definedName>
    <definedName name="SHARED_FORMULA_3_309_3_309_4">#REF!+#REF!+#REF!</definedName>
    <definedName name="SHARED_FORMULA_3_312_3_312_4">SUM(#REF!+#REF!+#REF!)</definedName>
    <definedName name="SHARED_FORMULA_3_32_3_32_2">SUM(#REF!)</definedName>
    <definedName name="SHARED_FORMULA_3_320_3_320_4">SUM(#REF!+#REF!+#REF!+#REF!)</definedName>
    <definedName name="SHARED_FORMULA_3_321_3_321_4">SUM(#REF!+#REF!+#REF!+#REF!)</definedName>
    <definedName name="SHARED_FORMULA_3_37_3_37_2">SUM(#REF!)</definedName>
    <definedName name="SHARED_FORMULA_3_47_3_47_2">SUM(#REF!)</definedName>
    <definedName name="SHARED_FORMULA_3_59_3_59_5">#REF!</definedName>
    <definedName name="SHARED_FORMULA_3_77_3_77_5">#REF!</definedName>
    <definedName name="SHARED_FORMULA_3_94_3_94_5">#REF!</definedName>
    <definedName name="SHARED_FORMULA_4_133_4_133_5">SUM(#REF!)-#REF!-#REF!-#REF!</definedName>
    <definedName name="SHARED_FORMULA_4_136_4_136_4">SUM(#REF!)</definedName>
    <definedName name="SHARED_FORMULA_4_200_4_200_4">SUM(#REF!)</definedName>
    <definedName name="SHARED_FORMULA_4_264_4_264_4">SUM(#REF!)</definedName>
    <definedName name="SHARED_FORMULA_4_322_4_322_4">SUM(#REF!,#REF!,#REF!)</definedName>
    <definedName name="SHARED_FORMULA_4_43_4_43_3">SUM(#REF!,#REF!,#REF!,#REF!,#REF!,#REF!,#REF!,#REF!,#REF!,#REF!,#REF!,#REF!,#REF!,#REF!)</definedName>
    <definedName name="SHARED_FORMULA_4_58_4_58_2">SUM(#REF!,#REF!,#REF!,#REF!,#REF!,#REF!,#REF!,#REF!,#REF!,#REF!,#REF!)</definedName>
    <definedName name="SHARED_FORMULA_4_73_4_73_4">SUM(#REF!)</definedName>
    <definedName name="SHARED_FORMULA_4_8_4_8_4">SUM(#REF!)</definedName>
    <definedName name="SHARED_FORMULA_4_9_4_9_3">SUM(#REF!)</definedName>
    <definedName name="SHARED_FORMULA_5_108_5_108_5">#REF!</definedName>
    <definedName name="SHARED_FORMULA_5_109_5_109_5">#REF!</definedName>
    <definedName name="SHARED_FORMULA_5_129_5_129_5">#REF!</definedName>
    <definedName name="SHARED_FORMULA_5_19_5_19_5">#REF!</definedName>
    <definedName name="SHARED_FORMULA_5_28_5_28_5">#REF!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>#REF!</definedName>
    <definedName name="SHARED_FORMULA_5_69_5_69_5">#REF!</definedName>
    <definedName name="SHARED_FORMULA_5_7_5_7_5">#REF!</definedName>
    <definedName name="SHARED_FORMULA_6_5_6_5_0">#REF!/#REF!*100</definedName>
    <definedName name="SHARED_FORMULA_7_62_7_62_5">#REF!</definedName>
    <definedName name="SHARED_FORMULA_7_82_7_82_5">#REF!</definedName>
    <definedName name="SHARED_FORMULA_7_93_7_93_5">#REF!</definedName>
    <definedName name="SHARED_FORMULA_8_48_8_48_5">#REF!</definedName>
    <definedName name="SHARED_FORMULA_9_112_9_112_5">#REF!</definedName>
    <definedName name="SHARED_FORMULA_9_118_9_118_5">#REF!</definedName>
    <definedName name="SHARED_FORMULA_9_44_9_44_5">#REF!</definedName>
    <definedName name="SHARED_FORMULA_9_53_9_53_5">#REF!</definedName>
    <definedName name="SHARED_FORMULA_9_77_9_77_5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<sst xmlns="http://schemas.openxmlformats.org/spreadsheetml/2006/main" count="1910" uniqueCount="759">
  <si>
    <t>Egyes szociális és gyermekjóléti feladatok támogatása</t>
  </si>
  <si>
    <t>III.3.ab)</t>
  </si>
  <si>
    <t>Szociális és gyermekjóléti alapszolgáltatások általános feladatai (társult formában)</t>
  </si>
  <si>
    <t>III.3.ae)</t>
  </si>
  <si>
    <t>2*39301</t>
  </si>
  <si>
    <t>III.a)</t>
  </si>
  <si>
    <t>Szociális és gyermekjóléti alapszolgáltatások általános feladatai összesen</t>
  </si>
  <si>
    <t>III.3.c)</t>
  </si>
  <si>
    <t xml:space="preserve">Szociális étkeztetés 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</si>
  <si>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</si>
  <si>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</si>
  <si>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</si>
  <si>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</si>
  <si>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</si>
  <si>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</si>
  <si>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</si>
  <si>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</si>
  <si>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</si>
  <si>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</si>
  <si>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</si>
  <si>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</si>
  <si>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</si>
  <si>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</si>
  <si>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</si>
  <si>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</si>
  <si>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</si>
  <si>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</si>
  <si>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</si>
  <si>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</si>
  <si>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</si>
  <si>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Törvényben jóváhagyott összeg:</t>
  </si>
  <si>
    <t>IV.1.d)</t>
  </si>
  <si>
    <t>Települési önk.támog. A nyilvános ktári ellátási és közműv. Feladatokhoz</t>
  </si>
  <si>
    <t>2.mell. IV.</t>
  </si>
  <si>
    <t>A települési önkormányzatok kulturáli feladatainak támogatása</t>
  </si>
  <si>
    <t>3. mell. 15. pont</t>
  </si>
  <si>
    <t>Üdülőhelyi feladatok támogatása - Bevétel tervezéséhez becsült összeg</t>
  </si>
  <si>
    <t>Ft</t>
  </si>
  <si>
    <t>ÁLLAMI TÁMOGATÁS MINDÖSSZESEN</t>
  </si>
  <si>
    <r>
      <t>8 hónapra</t>
    </r>
    <r>
      <rPr>
        <sz val="10"/>
        <rFont val="Times New Roman CE"/>
        <family val="1"/>
      </rPr>
      <t xml:space="preserve"> időarányos összeg (Ft)</t>
    </r>
  </si>
  <si>
    <r>
      <t>4 hónapra</t>
    </r>
    <r>
      <rPr>
        <sz val="10"/>
        <rFont val="Times New Roman CE"/>
        <family val="1"/>
      </rPr>
      <t xml:space="preserve"> időarányos összeg (Ft)</t>
    </r>
  </si>
  <si>
    <r>
      <t>Éves</t>
    </r>
    <r>
      <rPr>
        <b/>
        <sz val="12"/>
        <rFont val="Times New Roman CE"/>
        <family val="0"/>
      </rPr>
      <t xml:space="preserve"> közös hivatal miatt  Ft-ban</t>
    </r>
  </si>
  <si>
    <r>
      <t>Éves</t>
    </r>
    <r>
      <rPr>
        <b/>
        <sz val="12"/>
        <rFont val="Times New Roman CE"/>
        <family val="0"/>
      </rPr>
      <t xml:space="preserve"> közös hivatal miatt </t>
    </r>
    <r>
      <rPr>
        <b/>
        <u val="double"/>
        <sz val="12"/>
        <rFont val="Times New Roman CE"/>
        <family val="0"/>
      </rPr>
      <t>E Ft-ban</t>
    </r>
  </si>
  <si>
    <r>
      <t xml:space="preserve">Szoc. és gyermekjóléti alapszolg. általános feladatai - </t>
    </r>
    <r>
      <rPr>
        <b/>
        <sz val="12"/>
        <rFont val="Times New Roman CE"/>
        <family val="0"/>
      </rPr>
      <t>társulási kiegészítés</t>
    </r>
  </si>
  <si>
    <t>Tata Város Önkormányzata és az általa irányított költségvetési szervek 2013. évi bevételei forrásonként ( E Ft-ban)</t>
  </si>
  <si>
    <t>Bevételek</t>
  </si>
  <si>
    <t>Önkormányzat</t>
  </si>
  <si>
    <t>Tata Város Közterület-felügyelete</t>
  </si>
  <si>
    <t>Tatai Polgármesteri Hivatal</t>
  </si>
  <si>
    <t>Tatai Közös Önkormányzati Hivatal</t>
  </si>
  <si>
    <t>Intézmények Gazdasági Hivatala és a hozzá tartozó Intézményei</t>
  </si>
  <si>
    <t xml:space="preserve">Kuny Domokos Múzeum </t>
  </si>
  <si>
    <t>Összesen</t>
  </si>
  <si>
    <t>Eredeti</t>
  </si>
  <si>
    <t>Mód. (IV.30.)</t>
  </si>
  <si>
    <t xml:space="preserve">Eredeti </t>
  </si>
  <si>
    <t>Önkormányzat működési bevétele</t>
  </si>
  <si>
    <t>Hatósági szolgáltatási díj</t>
  </si>
  <si>
    <t>Intézményi működési bevétel</t>
  </si>
  <si>
    <t>Egyéb működési bevétel (temető fenntartás, rendezvényszervezés, üdülés, intézményi térítési díjak stb.)</t>
  </si>
  <si>
    <t>Áfa bevétel</t>
  </si>
  <si>
    <t>Kamat bevétel</t>
  </si>
  <si>
    <t>Sajátos működési bevétel</t>
  </si>
  <si>
    <t>Helyi adók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</si>
  <si>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</si>
  <si>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</si>
  <si>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</si>
  <si>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</si>
  <si>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</si>
  <si>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(pénzbírság)</t>
  </si>
  <si>
    <t>Átengedett központi adók</t>
  </si>
  <si>
    <t xml:space="preserve"> - Gépjárműadó</t>
  </si>
  <si>
    <t xml:space="preserve"> - Termőföld bérbeadásból SZJA</t>
  </si>
  <si>
    <t>Közigazgatási és helyszíni bírság</t>
  </si>
  <si>
    <t>Talajterhelési díj</t>
  </si>
  <si>
    <t>Bérleti díj</t>
  </si>
  <si>
    <t>Lakbér</t>
  </si>
  <si>
    <t>Működési támogatások, kiegészítések</t>
  </si>
  <si>
    <t>Általános működés és ágazatai feladatok támogatása</t>
  </si>
  <si>
    <t>Egyes szociális feladatok támogatás</t>
  </si>
  <si>
    <t>Egyéb működési bevételek</t>
  </si>
  <si>
    <t>Támogatás értékű működési bevételek</t>
  </si>
  <si>
    <t>Működési célú pénzeszközátvétel</t>
  </si>
  <si>
    <t>Felhalmozási és tőke jellegű bevétel</t>
  </si>
  <si>
    <t>Tárgyi eszköz értékesítés</t>
  </si>
  <si>
    <t>Földterület értékesítés</t>
  </si>
  <si>
    <t>Egyéb ingatlanértékesítés</t>
  </si>
  <si>
    <t>Üzemeltetés, bérbeadás bevétele</t>
  </si>
  <si>
    <t>Lakásértékesítés (részletek)</t>
  </si>
  <si>
    <t>Felhalmozási kamat bevétel</t>
  </si>
  <si>
    <t>Felhalmozási támogatások</t>
  </si>
  <si>
    <t>Fejlesztési célú támogatások - központosított támogatások</t>
  </si>
  <si>
    <t>Egyéb felhalmozási bevételek</t>
  </si>
  <si>
    <t xml:space="preserve"> - Támogatás értékű felhalmozási bevételek</t>
  </si>
  <si>
    <t xml:space="preserve"> - Tartalékolt felhalmozási kiadásokhoz kapcsolódó támogatás értékű felhalmozási bevétel</t>
  </si>
  <si>
    <t xml:space="preserve"> - Felhalmozási célú pénzeszközátvétel</t>
  </si>
  <si>
    <t>Támogatási kölcsönök visszatérülése, igénybevétele</t>
  </si>
  <si>
    <t>Költségvetési szervek támogatása (intézményfinanszírozás)</t>
  </si>
  <si>
    <t>Előző évi pénzmaradvány</t>
  </si>
  <si>
    <t>Hitelfelvétel</t>
  </si>
  <si>
    <t>BEVÉTELEK MINDÖSSZESEN</t>
  </si>
  <si>
    <t xml:space="preserve">Tata Város Önkormányzata és az általa irányított költségvetési szervek 2013. évi költségvetési kiadásai </t>
  </si>
  <si>
    <t>( kiemelt előirányzatok szerinti részletezésben ) E Ft-ban</t>
  </si>
  <si>
    <t>Kiadások</t>
  </si>
  <si>
    <t>Tata Város Közterület-felügyelte</t>
  </si>
  <si>
    <t xml:space="preserve">Kuny Domokos  Múzeum </t>
  </si>
  <si>
    <t>Személyi juttatások</t>
  </si>
  <si>
    <t>Munkaadót terhelő járulékok és szociális hozzájárulási adó</t>
  </si>
  <si>
    <t>Dologi és dologi jellegű kiadások</t>
  </si>
  <si>
    <t>Ebből kamatkiadások</t>
  </si>
  <si>
    <t>Egyéb működési kiadás</t>
  </si>
  <si>
    <t>Támogatás értékű működési kiadások és működési célú pénzeszköz átadás</t>
  </si>
  <si>
    <t>Önkormányzat által folyósított társadalom- és szociálpolitikai juttatások</t>
  </si>
  <si>
    <t>Ellátottak pénzbeli juttatása</t>
  </si>
  <si>
    <t>Beruházás ( ÁFA-val )</t>
  </si>
  <si>
    <t>Felújítás ( ÁFA-val )</t>
  </si>
  <si>
    <t>Felhalmozási támogatás értékű kiadás és pénzeszközátadás</t>
  </si>
  <si>
    <t>Általános tartalék</t>
  </si>
  <si>
    <t>Általános működési tartalék</t>
  </si>
  <si>
    <t>Működési céltartalék</t>
  </si>
  <si>
    <t>Általános felhalmozási tartalék</t>
  </si>
  <si>
    <t>Tartalékolt felhalmozási kiadások</t>
  </si>
  <si>
    <t>Tartalékolt beruházási kiadások</t>
  </si>
  <si>
    <t>Tartalékolt felújítási kiadások</t>
  </si>
  <si>
    <t>Tartalékolt támogatás értékű felhalmozási kiadások és felhalmozási célú pénzeszköz átadás</t>
  </si>
  <si>
    <t>Támogatási kölcsönök</t>
  </si>
  <si>
    <t>Kölcsön nyújtása lakáscélra:</t>
  </si>
  <si>
    <t xml:space="preserve"> - lakossági</t>
  </si>
  <si>
    <t xml:space="preserve"> - munkáltatói</t>
  </si>
  <si>
    <t>Egyéb kölcsön</t>
  </si>
  <si>
    <t xml:space="preserve"> - Víz-Zene-Virág Fesztivál Egyesületnek</t>
  </si>
  <si>
    <t xml:space="preserve"> - Tatai Fényes-fürdő Kft.-nek 508/2012. (XII.20.) Tata Kt. határozat</t>
  </si>
  <si>
    <t>Garancia és kezességvállalás</t>
  </si>
  <si>
    <t>Működési (Tatai Távhőszolgáltató Kft-nek)</t>
  </si>
  <si>
    <t>Felhalmozási (Tata-Tóparti Viziközmű Társulatnak)</t>
  </si>
  <si>
    <t>Hitel- és kötvénytörlesztés (fejlesztési célú)</t>
  </si>
  <si>
    <t>Hiteltörlesztés</t>
  </si>
  <si>
    <t>Kötvénytörlesztés</t>
  </si>
  <si>
    <t>Költségvetési szerveinknek nyújtott támogatás (intézményfinanszírozás)</t>
  </si>
  <si>
    <t>KIADÁSOK MINDÖSSZESEN</t>
  </si>
  <si>
    <t xml:space="preserve"> Tata Város Önkormányzatának 2013. évi közgazdasági mérlege (E Ft-ban)</t>
  </si>
  <si>
    <t>Bevételi előirányzat</t>
  </si>
  <si>
    <t>Kiadási előirányzat</t>
  </si>
  <si>
    <t>Hatósági szolgáltatási díj és intézményi működési bevétel</t>
  </si>
  <si>
    <t>Önkormányzatok sajátos működési bevételi</t>
  </si>
  <si>
    <t>Munkaadókat terhelő járulékok</t>
  </si>
  <si>
    <t>Átengedett központi adók (gépjárműadó, termőföld bérbeadásából származó SZJA)</t>
  </si>
  <si>
    <t>Dologi és egyéb folyó kiadások</t>
  </si>
  <si>
    <t>Bírságok</t>
  </si>
  <si>
    <t>Egyéb működési kiadások</t>
  </si>
  <si>
    <t>Bérleti díjak</t>
  </si>
  <si>
    <t>Támogatás értékű működési kiadások és működési célú pénzeszközátadás</t>
  </si>
  <si>
    <t>Működési támogatások</t>
  </si>
  <si>
    <t>Beruházási kiadások</t>
  </si>
  <si>
    <t>Egyes szociális feladatok támogatása</t>
  </si>
  <si>
    <t>Felújítási kiadások</t>
  </si>
  <si>
    <t>Egyéb, működési bevételek</t>
  </si>
  <si>
    <t>Támogatás értékű felhalmozási kiadások és felhalmozási célú pénzeszközátadások</t>
  </si>
  <si>
    <t>Működési tartalék</t>
  </si>
  <si>
    <t>Felhalmozási és tőke jellegű bevételek</t>
  </si>
  <si>
    <t>Föld értékesítés</t>
  </si>
  <si>
    <t>Egyéb ingatlan értékesítés</t>
  </si>
  <si>
    <t>Felhalmozási tartalék</t>
  </si>
  <si>
    <t>Lakásértékesítés</t>
  </si>
  <si>
    <t>Fejlesztési célú támogatások</t>
  </si>
  <si>
    <t>Támogatási kölcsönök nyújtása, törlesztése</t>
  </si>
  <si>
    <t>Lakáscélra</t>
  </si>
  <si>
    <t xml:space="preserve"> -- Ebből NFM EU Önerő-támogatás</t>
  </si>
  <si>
    <t xml:space="preserve"> - Felhalmozási célú pénzeszköz átvétel</t>
  </si>
  <si>
    <t>Költségvetési szerveknek nyújtott támogatás (intézményfinanszírozás)</t>
  </si>
  <si>
    <t>Költségvetési bevételek összesen:</t>
  </si>
  <si>
    <t>Költségvetési kiadások összesen:</t>
  </si>
  <si>
    <t xml:space="preserve">Költségvetési egyenleg: </t>
  </si>
  <si>
    <t>Hiány és a finanszírozási kiadások fedezetének finanszírozása:</t>
  </si>
  <si>
    <t>Hiteltörlesztés - hosszú lejáratú</t>
  </si>
  <si>
    <t xml:space="preserve"> - Belső finanszírozás, pénzmaradvány </t>
  </si>
  <si>
    <t xml:space="preserve"> - Külső finanszírozás hitel felvétel </t>
  </si>
  <si>
    <t>Finanszírozási bevételek összesen:</t>
  </si>
  <si>
    <t>Finanszírozási kiadások összesen:</t>
  </si>
  <si>
    <t>2013. évi működési célú bevételek és kiadások mérlege (E Ft-ban)</t>
  </si>
  <si>
    <t>Személyi juttatás</t>
  </si>
  <si>
    <t>Működési bevétel</t>
  </si>
  <si>
    <t>Járulékok</t>
  </si>
  <si>
    <t>Dologi kiadás (beruházási hitelkamat és ÁFA nélkül)</t>
  </si>
  <si>
    <t>Működési támogatás</t>
  </si>
  <si>
    <t>Pénzeszköz átadás, támogatás</t>
  </si>
  <si>
    <t>Szociális támogatás műk.</t>
  </si>
  <si>
    <t>Kölcsön visszatérülés, kölcsön bevétel</t>
  </si>
  <si>
    <t xml:space="preserve"> - Tatai Fényes-fürdő Kft.</t>
  </si>
  <si>
    <t xml:space="preserve"> - Tatai Városgazda Nonprofit Kft.(Tatai Városfejlesztő Kft.)</t>
  </si>
  <si>
    <t xml:space="preserve"> - Által-ér Szövetség</t>
  </si>
  <si>
    <t xml:space="preserve"> - Központi ügyeletre</t>
  </si>
  <si>
    <t xml:space="preserve"> - Tatai Távhő Szolgáltató Kft.</t>
  </si>
  <si>
    <t xml:space="preserve"> - Bláthy O. Szakközépiskola, Szakiskola és Kollégium</t>
  </si>
  <si>
    <t xml:space="preserve"> - Víz-Zene-Virág Egyesület</t>
  </si>
  <si>
    <t xml:space="preserve"> - Tatai Televízió Közalapítvány</t>
  </si>
  <si>
    <t xml:space="preserve">Garancia és kezességvállalás </t>
  </si>
  <si>
    <t xml:space="preserve"> - Tatai Távhő Kft.-nek</t>
  </si>
  <si>
    <t>Kölcsönnyújtás, kölcsönvisszafizetés</t>
  </si>
  <si>
    <t xml:space="preserve"> - Víz-Zene-Virág Fesztivál Egyesület</t>
  </si>
  <si>
    <t>Egyenleg: -93 891</t>
  </si>
  <si>
    <t xml:space="preserve">Belső forrás, pénzmaradvány </t>
  </si>
  <si>
    <t>Mindösszesen:</t>
  </si>
  <si>
    <t>2013. évi fejlesztési célú bevételek és kiadások mérlege (E Ft-ban)</t>
  </si>
  <si>
    <t>Beruházás</t>
  </si>
  <si>
    <t>ÁFA bevétel</t>
  </si>
  <si>
    <t>Felújítás</t>
  </si>
  <si>
    <t>Felhalmozási támogatás</t>
  </si>
  <si>
    <t>Támogatás értékű felhalmozási kiadás és pénzeszközátadás</t>
  </si>
  <si>
    <t xml:space="preserve"> - Ebből NFM EU Önerő-támogatás</t>
  </si>
  <si>
    <t>Kölcsön visszatérülések</t>
  </si>
  <si>
    <t>Kölcsönnyújtás</t>
  </si>
  <si>
    <t xml:space="preserve"> - Lakás célú</t>
  </si>
  <si>
    <t xml:space="preserve"> - lakáscélú</t>
  </si>
  <si>
    <t xml:space="preserve"> - Munkáltatói</t>
  </si>
  <si>
    <t>Adóbevételekből átcsoportosítás</t>
  </si>
  <si>
    <t>Fizetendő ÁFA</t>
  </si>
  <si>
    <t>Kötvény- és hitel kamat</t>
  </si>
  <si>
    <t xml:space="preserve"> - Tata-Tóparti Viziközmű Társulat hitele és kamat</t>
  </si>
  <si>
    <t>Egyenleg: - 999 157</t>
  </si>
  <si>
    <t>Hiány és a finanszírozási kiadások fedezetének finansz.</t>
  </si>
  <si>
    <t>Belső finanszírozás, pénzmaradvány</t>
  </si>
  <si>
    <t xml:space="preserve">Külső finanszírozás hitel felvétel </t>
  </si>
  <si>
    <t>Finanszírozási kiadás beruházási hitel- és kötvény törlesztés</t>
  </si>
  <si>
    <t xml:space="preserve"> -- 2012. évi jóváhagyott kérelem</t>
  </si>
  <si>
    <t xml:space="preserve"> -- 2013. évi tervezett</t>
  </si>
  <si>
    <t>Mindösszesen bevételek:</t>
  </si>
  <si>
    <t>Mindösszesen kiadások:</t>
  </si>
  <si>
    <t>Intézmények Gazdasági Hivatalához tartozó önállóan működő intézmények 2013. évi költségvetése</t>
  </si>
  <si>
    <t>Intézmények Gazdasági Hivatalához tartozó részben önálló intézmények 2013. évi költségvetése</t>
  </si>
  <si>
    <t>Költségvetési alcím megnevezése</t>
  </si>
  <si>
    <t>Feladat jellege</t>
  </si>
  <si>
    <t>Egyéb saját bevétel</t>
  </si>
  <si>
    <t>Egyéb saját bevételből ellátottak étkezési térítési díj bevétele</t>
  </si>
  <si>
    <t>ÁFA</t>
  </si>
  <si>
    <t>Kapott fenntartói kölcsön</t>
  </si>
  <si>
    <t>Átvett pénzeszközök</t>
  </si>
  <si>
    <t>Támogatásértékű bevétel</t>
  </si>
  <si>
    <t>Tárgyi eszköz, immat. javak értékesítése</t>
  </si>
  <si>
    <t>Pénzmaradvány</t>
  </si>
  <si>
    <t>Finanszírozás</t>
  </si>
  <si>
    <t>Bevételek összesen</t>
  </si>
  <si>
    <t>Működési kiadások</t>
  </si>
  <si>
    <t>Felhalmozási kiadások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</si>
  <si>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</si>
  <si>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</si>
  <si>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</si>
  <si>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</si>
  <si>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</si>
  <si>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</si>
  <si>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</t>
  </si>
  <si>
    <t>Dologiból ellátottakra vonatkozó élelmiszer beszerzés és vásárolt élelmezés</t>
  </si>
  <si>
    <t>Pénzbeli juttatás</t>
  </si>
  <si>
    <t xml:space="preserve">Beruházás </t>
  </si>
  <si>
    <t xml:space="preserve">Felújítás </t>
  </si>
  <si>
    <t>össz</t>
  </si>
  <si>
    <t>Fürdő utcai Óvoda</t>
  </si>
  <si>
    <t>kötelező</t>
  </si>
  <si>
    <t>Kálvária utcai Óvoda</t>
  </si>
  <si>
    <t>Mód.(IV.30.)</t>
  </si>
  <si>
    <t>Szivárvány Óvoda</t>
  </si>
  <si>
    <t>Kuckó Óvoda</t>
  </si>
  <si>
    <t>Geszti Óvoda</t>
  </si>
  <si>
    <t>Bartók B. utcai Óvoda</t>
  </si>
  <si>
    <t>Kertvárosi Óvoda</t>
  </si>
  <si>
    <t>Kincseskert Óvoda</t>
  </si>
  <si>
    <t>Bergengócia Óvoda</t>
  </si>
  <si>
    <t>Bölcsöde</t>
  </si>
  <si>
    <t>Vaszary J. Általános Iskola</t>
  </si>
  <si>
    <t>Vaszary - Logopédiai Intézet</t>
  </si>
  <si>
    <t>Vaszary-Jázmin Tagint.</t>
  </si>
  <si>
    <t>Vaszary - Tardosi Tagint.</t>
  </si>
  <si>
    <t>Vaszary összesen</t>
  </si>
  <si>
    <t>Kőkúti Általános Iskola</t>
  </si>
  <si>
    <t>Kőkúti Általános Iskola - Fazekas U. Tagintézmény</t>
  </si>
  <si>
    <t>Kőkúti összesen</t>
  </si>
  <si>
    <t>Zeneiskola</t>
  </si>
  <si>
    <t xml:space="preserve">Intézmények Gazdasági Hivatala </t>
  </si>
  <si>
    <t>önk. váll.</t>
  </si>
  <si>
    <t>Intézmények Gazdasági Hivatala önként vállalt feladat</t>
  </si>
  <si>
    <t>IGH és iskolák összesen</t>
  </si>
  <si>
    <t>összesen</t>
  </si>
  <si>
    <t>Könyvtár</t>
  </si>
  <si>
    <t>SZAI Jelzőrendszeres házi segítségnyújtás</t>
  </si>
  <si>
    <t>SZAI Támogató szolgálat</t>
  </si>
  <si>
    <t>SZAI Közösségi</t>
  </si>
  <si>
    <t>SZAI nappali, családsegítő és gyermekjóléti, szociális étkezés, éjjeli menedékhely, házigondozás</t>
  </si>
  <si>
    <t>Szociális Alapellátó Intézmény</t>
  </si>
  <si>
    <t>Kvi. alcímek és szakf. Összesen:</t>
  </si>
  <si>
    <t>PH-nak leadott anyag számai</t>
  </si>
  <si>
    <t>Különbözet</t>
  </si>
  <si>
    <t>vaszary tornaterem</t>
  </si>
  <si>
    <t>minőségi bér</t>
  </si>
  <si>
    <t>igazgatók pótléka minőségi bér</t>
  </si>
  <si>
    <t>ig. min bére kevesebb visszatéve</t>
  </si>
  <si>
    <t>Kertváros útiköltség</t>
  </si>
  <si>
    <t>nem függetlenített vez.túlóra</t>
  </si>
  <si>
    <t>képlethiba</t>
  </si>
  <si>
    <t>Fazekas jub.jutalom Robozné</t>
  </si>
  <si>
    <t>túlóra helyesbítés</t>
  </si>
  <si>
    <t xml:space="preserve">IGH feladatkörébe tartozó kötelező feladatok </t>
  </si>
  <si>
    <t>kötelező össz.</t>
  </si>
  <si>
    <t>2012. évi eredeti költségvetés</t>
  </si>
  <si>
    <t>Eltérés:</t>
  </si>
  <si>
    <t>IGH feladatkörébe tartozó önként vállalt feladatok</t>
  </si>
  <si>
    <t>önk. váll.össz.</t>
  </si>
  <si>
    <t xml:space="preserve">5.sz vált 01.24. </t>
  </si>
  <si>
    <t>Mindösszesen</t>
  </si>
  <si>
    <t>Kuny Domokos Múzeum 2013. évi költségvetése (bevételek)  E Ft-ban</t>
  </si>
  <si>
    <t>Szakfeladatok</t>
  </si>
  <si>
    <t>Működési bevételből</t>
  </si>
  <si>
    <t>Önkormányzati támogatás</t>
  </si>
  <si>
    <t>Kamat</t>
  </si>
  <si>
    <t>910201-1 kötelező</t>
  </si>
  <si>
    <t>910202-1 kötelező</t>
  </si>
  <si>
    <t>910203-1 kötelező</t>
  </si>
  <si>
    <t>910204-1 kötelező</t>
  </si>
  <si>
    <t>Kötelező összesen</t>
  </si>
  <si>
    <t>Kuny Domokos Múzeum  2013. évi költségvetése (kiadások)  E Ft-ban</t>
  </si>
  <si>
    <t>Dologi és egyéb folyó kiadás</t>
  </si>
  <si>
    <t xml:space="preserve">Dologiból kamat </t>
  </si>
  <si>
    <t>Szociális Pénzbeli juttatás</t>
  </si>
  <si>
    <t>Működési célú pénzeszközátadás, és támogatása</t>
  </si>
  <si>
    <t>2013. évi beruházási kiadások feladatonként (ÁFA-val)</t>
  </si>
  <si>
    <t xml:space="preserve">E Ft-ban </t>
  </si>
  <si>
    <t>Megnevezés</t>
  </si>
  <si>
    <t>Mód. IV.30.)</t>
  </si>
  <si>
    <t>Pályázatok és azokhoz kapcsolódó feladatok</t>
  </si>
  <si>
    <t>Tatai Angolpark rehabilitációja KDOP -2.1.1/B-2f-2009-0002</t>
  </si>
  <si>
    <t>MNV Zrt. részére a Kiskastély vagyonkezelői jogával kapcsolatos óvadék fizetése (ez csak akkor, ha lesz Angolpark projekt és a Kiskastély vagyonkezelői joga az önkormányzaté)</t>
  </si>
  <si>
    <t>Öreg-tavi Ökoturisztikai Központ kialakítása a csatlakozó kerékpárutak felújításával Tatán és a tematikus aktív turisztikai fejlesztések a kistérségben KDOP–2.1.1/B–09-2010-0002</t>
  </si>
  <si>
    <t>Eötvös József Gimnázium és Magyary Zoltán Művelődési Központ korszerűsítése KEOP-2012- 5.5.0/b</t>
  </si>
  <si>
    <t>Természetes vizes élőhely kialakítása a tatai Réti 8-as tó  rehabilitációjával KEOP–7.3.1.2/09-11-2011-0023</t>
  </si>
  <si>
    <t>A tatai Kőkúti Általános Iskolában működő multifunkcionális sportpálya létrehozása</t>
  </si>
  <si>
    <t>Köztéri műalkotás a tatai Kossuth téren</t>
  </si>
  <si>
    <t>Családbarát munkahelyek kialakításának és fejlesztésének támogatására</t>
  </si>
  <si>
    <t>A Kossuth tér pályázathoz kapcsolódik (de nem része a pályázatnak) a Bláthy O. u. összekötő út építése</t>
  </si>
  <si>
    <t>Tata, Baji út és a Kertváros kerékpáros forgalmának komplex rendezése</t>
  </si>
  <si>
    <t>Tatabánya-Vértesszőlős-Tata településeket összekötő közlekedési célú kerékpárút építése az Általér mentén” KÖZOP–3.2.0/c-08-2010-0003</t>
  </si>
  <si>
    <t>Által-ér völgyi kerékpárút közvilágítása belterületi szakasz I. ütem</t>
  </si>
  <si>
    <t>Pályázatok előkészítéséhez</t>
  </si>
  <si>
    <t>Közvilágítás korszerűsítése pályázati dokumentáció</t>
  </si>
  <si>
    <t>Határozatokkal elfogadott feladatok</t>
  </si>
  <si>
    <t>Bajcsy Zs. u. 22. szoc. bolt kialakítása(538/2012. (XII.20.) Tata Kt. hat.)</t>
  </si>
  <si>
    <t>Újhegyi buszfordulóhoz területvásárlás (545/2012. (XII.20.) Tata Kt. határozat)</t>
  </si>
  <si>
    <t>Tata-Agostyán, Kert utca kisajátítás</t>
  </si>
  <si>
    <t>Fényes-fürdő komplex vízrendezésének és vízjogi engedélyezésének kiviteli tervek (509/2012. (XII.20.) Tata Kt. határozata alapján)</t>
  </si>
  <si>
    <t>Egyéb 2013. évi igények</t>
  </si>
  <si>
    <t>Közterület-felügyeletnek autó vásárlás</t>
  </si>
  <si>
    <t>Digitális alaptérkép III. részlet</t>
  </si>
  <si>
    <t>Polgármesteri Hivatal aula üvegfödém</t>
  </si>
  <si>
    <t>Fekete út- Arany J.u- Komáromi út Nagykert u. csapadékvíz elvezetés tervezése</t>
  </si>
  <si>
    <t>Fekete út- Arany J.u- Komáromi út Nagykert u. csapadékvíz elvezetés kivitelezés I.ütem</t>
  </si>
  <si>
    <t xml:space="preserve">Katona u.(Lop resti forrás ) vízelvezetés tervezés, kivitelezés </t>
  </si>
  <si>
    <t>Nagy L.u- Tavasz u. vízelvezetés( nyitott árok)</t>
  </si>
  <si>
    <t>Vértesszőlős szervízút</t>
  </si>
  <si>
    <t>Fényes fürdő területén fejlesztések végrehajtása (üzemeltetési szerződés alapján)</t>
  </si>
  <si>
    <t>Piarista rendház tető</t>
  </si>
  <si>
    <t>Parkoló megváltásból parkoló építés (2012-ről áthúzódó)</t>
  </si>
  <si>
    <t>Parkoló megváltásból parkoló pítés (2013. évi befizetés terhére)</t>
  </si>
  <si>
    <t>Meglévő engedélyes tervek engedély hosszabbítása és ahhoz kapcsoló terv felülvizsgálati  és engedélyezési díjak</t>
  </si>
  <si>
    <t>Útkorszerűsítések tervezése</t>
  </si>
  <si>
    <t>2046/18 területrész (Szomódi út melletti terület) vétele</t>
  </si>
  <si>
    <t>Barina u. közvilágítása II. ütem</t>
  </si>
  <si>
    <t>Térfigyelő kamerák felszerelése</t>
  </si>
  <si>
    <t>Várudvar lezárása</t>
  </si>
  <si>
    <t>Visszatérő forrásokkal kapcsolatos feladatok</t>
  </si>
  <si>
    <t>Számítástechnikai eszközök vásárlása</t>
  </si>
  <si>
    <t>Elektronikus adóbevallás iparűzési adóhoz program</t>
  </si>
  <si>
    <t>Nagyértékű tárgyi eszköz beszerzés</t>
  </si>
  <si>
    <t>Ingatlan vásárlás az ipari parkban</t>
  </si>
  <si>
    <t>Agostyáni u. 1-3. átalakítás</t>
  </si>
  <si>
    <t>Szemere u. - Aradi u. csapadékvíz elvezetés</t>
  </si>
  <si>
    <t>Egyéb tervezések</t>
  </si>
  <si>
    <t>Intézmények Gazdasági Hivatala és a hozzá tartozó költségvetési szervek</t>
  </si>
  <si>
    <t>Menner Bernát Zeneiskola - dobogó</t>
  </si>
  <si>
    <t>Szociális Alapellátó Intézmény - számítástechnikai eszközök</t>
  </si>
  <si>
    <t>Számítástechnikai eszközök</t>
  </si>
  <si>
    <t>2013. évi tartalékolt beruházási kiadások feladatonként (ÁFA-val)</t>
  </si>
  <si>
    <t>Ökoturisztikai tanösvény kialakítása a tatai Fényes-Fürdő területén KDOP-2.1.1/B-12-2012-0046</t>
  </si>
  <si>
    <t>Tata, Kossuth tér városközpont értékmegőrző rehabilitációja KDOP–3.1.1/A–09-1f-2010-0001</t>
  </si>
  <si>
    <t>Napelemes rendszer kiépítése - 2 pályázat KEOP-4.2.0/A</t>
  </si>
  <si>
    <t>Tata, Deák Ferenc utca önkormányzati tulajdonú belterületi út fejlesztése</t>
  </si>
  <si>
    <t>Intermodális közösségi közlekedési központ létrehozása Tatán KÖZOP–5.5.0-09-11-2011-0010</t>
  </si>
  <si>
    <t>A munka és a magánélet összehangolását segítő helyi kezdeményezések megvalósítása Tata városában TÁMOP-2.4.5-12/3-2012-0028</t>
  </si>
  <si>
    <t>A munka és a magánélet összehangolása a Tatai Polgármesteri Hivatalban TÁMOP-2.4.5-12/7-2012-0705</t>
  </si>
  <si>
    <t xml:space="preserve">Egészségre nevelő és szemléletformáló életmódprogramok a Tatai Kistérségben TÁMOP-6.1.2/11/3 </t>
  </si>
  <si>
    <t>Tata közvilágítás hálózat korszerűsítése</t>
  </si>
  <si>
    <t>Óvodafejlesztés TÁMOP-3.1.11-12/1.2</t>
  </si>
  <si>
    <t>Az Angolpark projekten belül: a Baji úti és Sport utcai útkorszerűsítés kivitelezése</t>
  </si>
  <si>
    <t>Ökoturisztikai Központ Építők parki parkolóinak kiépítése, autóbusz várakozóhely tervezése, kiépítése, közvilágítás és csapadékvíz elvezetéssel együtt</t>
  </si>
  <si>
    <t>Ingatlan vásárlás</t>
  </si>
  <si>
    <t>2013. évi felújítási kiadások célonként (ÁFA-val)</t>
  </si>
  <si>
    <t>E Ft-ban</t>
  </si>
  <si>
    <t>Rákóczi u. 9. raktár tetőfelújítása (141/2012. (IV.26.) Tata Kt. határozat</t>
  </si>
  <si>
    <t>Rákóczi u. 9. hátsó homlokzat áll.megóvása (409/2012. (X.31.) Tata Kt. hat</t>
  </si>
  <si>
    <t>Vaszary Villa állagmegóvó munkálataira (297/2010. (IX.1.) Kt. határozat)</t>
  </si>
  <si>
    <t>Kocsi u. 4. szám alatti ing bontása (459/2012. (XI.29.) Tata Kt. határozat)</t>
  </si>
  <si>
    <t>Jázmin u. 22-24. tetőjavítás 546/2012. (XII.20.) Tata Kt. határozat)</t>
  </si>
  <si>
    <t>Bacsó B. u-i lakótelep átvételét követő intézkedésekre 455/2012. (XI.29.) Tata Kt. határozat</t>
  </si>
  <si>
    <t>ÉDV Zrt-nek üzemeltetésre átadott viziközművek felújítása</t>
  </si>
  <si>
    <t>Balatonvilágosi üdülő energiatakarékossági felújítása</t>
  </si>
  <si>
    <t>Önkormányzati bérlakások felújítása</t>
  </si>
  <si>
    <t>Önkormányzati nem lakáscélú helyiségek feújítása</t>
  </si>
  <si>
    <t>Rákóczi u. 9. utcai homlokzat felújítás</t>
  </si>
  <si>
    <t>Eötvös J. Gimnázium új épületének tetőjavítása</t>
  </si>
  <si>
    <t>Járda felújítás</t>
  </si>
  <si>
    <t>Út felújítás</t>
  </si>
  <si>
    <t xml:space="preserve">Játszóterek felújítása, bekerítése és bővítése új eszközökkel </t>
  </si>
  <si>
    <t>Fenyő téri (Baj úti), Bartók B.u.3, Május1 út 5×18lakás kerítés építés, Bacsó B. úti, Levendula ltp ivókút létesítése, Építők parkjai, Kazincbarcikai úti fejlesztés további játszóeszközökkel,mászókákkal, focipálya</t>
  </si>
  <si>
    <t>Kültéri kihelyezett eszközök cseréje, felújítása</t>
  </si>
  <si>
    <t>Szerver helység portalanná tétele</t>
  </si>
  <si>
    <t>Vaszary J. Általános Iskola - mosdók felújítása</t>
  </si>
  <si>
    <t>Kőkúti Általános Iskola - mosdók felújítása</t>
  </si>
  <si>
    <t>Vár - bejárati ajtó, bejárati falfelület és mosdó, lovagterem szigetelése, földszinti mosdó (akadálymentesítés és pelenkázó), mosdó, udvar oszlopok</t>
  </si>
  <si>
    <t>Német Nemzetiségi Múzeum - vízvezeték, bejárati ajtó, raktártető</t>
  </si>
  <si>
    <t>2013. évi tartalékolt felújítási kiadások feladatonként (ÁFA-val)</t>
  </si>
  <si>
    <t>Vaszary Villa felújítás</t>
  </si>
  <si>
    <t>Tata Város Önkormányzata által folyósított 2013. évi ellátások alakulásának részletezése</t>
  </si>
  <si>
    <t>(E Ft-ban)</t>
  </si>
  <si>
    <t>Lehívható központi támogatás Eredeti</t>
  </si>
  <si>
    <t>Lehívható központi támogatás  Mód. (IV.30.)</t>
  </si>
  <si>
    <t>Foglalkoztatást helyettesítő támogatás</t>
  </si>
  <si>
    <t>Tartósan munkanélküliek rendszeres szociális segélye</t>
  </si>
  <si>
    <t>Időskorúak járadéka</t>
  </si>
  <si>
    <t>Lakásfenntartási támogatás (normatív)</t>
  </si>
  <si>
    <t>Adósságkezelési szolgáltatás</t>
  </si>
  <si>
    <t>Ápolási díj (normatív)</t>
  </si>
  <si>
    <t>Ápolási díj (helyi megállapítás)</t>
  </si>
  <si>
    <t>Átmeneti segély</t>
  </si>
  <si>
    <t>Temetési segély</t>
  </si>
  <si>
    <t>Rendkívüli gyermekvédelmi támogatás (helyi megállapítás)</t>
  </si>
  <si>
    <t>Tatai fiatalok életkezdési támogatásához</t>
  </si>
  <si>
    <t>Közlekedési támogatás tanulóknak</t>
  </si>
  <si>
    <t>Óvodáztatási támogatás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</si>
  <si>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</si>
  <si>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</si>
  <si>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</si>
  <si>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</si>
  <si>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</si>
  <si>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Természetben nyújtott ellátások összesen</t>
  </si>
  <si>
    <t>Önkormányzatok által folyósított szociális, gyermekvédelmi ellátások összesen:</t>
  </si>
  <si>
    <t>Tatai Polgármesteri Hivatal által folyósított 2013. évi ellátások alakulásának részletezése</t>
  </si>
  <si>
    <t>Rendszeres szociális segély (egészségkárosodottak részére)</t>
  </si>
  <si>
    <t>Adósságkezelési szolgáltatással kapcsolatos támogatás</t>
  </si>
  <si>
    <t>Ápolási díj (emelt összegű)</t>
  </si>
  <si>
    <t>Tatai Közös Önkormányzati Hivatal által folyósított 2013. évi ellátások alakulásának részletezése</t>
  </si>
  <si>
    <t>Tata</t>
  </si>
  <si>
    <t>Tata összesen</t>
  </si>
  <si>
    <t>Neszmély</t>
  </si>
  <si>
    <t>Aktív korúak ellátása</t>
  </si>
  <si>
    <t>Neszmély összesen</t>
  </si>
  <si>
    <t>Dunaalmás</t>
  </si>
  <si>
    <t>Ápolási díj alanyi jogon</t>
  </si>
  <si>
    <t>Dunaalmás összesen</t>
  </si>
  <si>
    <t>Dunaszentmiklós</t>
  </si>
  <si>
    <t>Dunaszentmiklós összesen</t>
  </si>
  <si>
    <t>Tata Város Önkormányzatának pénzeszközátadásainak és támogatásainak 2013. évi előirányzata (E Ft-ban)</t>
  </si>
  <si>
    <t>Működési célú pénzeszközátadások és támogatások:</t>
  </si>
  <si>
    <t>Tatai Városgazda Nonprofit Kft. bér és működési támogatása</t>
  </si>
  <si>
    <t>Tatai Városkapu Zrt. támogatása</t>
  </si>
  <si>
    <t>Egészségvédelmi és sportalap</t>
  </si>
  <si>
    <t>Oktatási és kulturális alap</t>
  </si>
  <si>
    <t>Környezetvédelmi Alap („Legszebb konyhakertek” pályázat is a 564/2012.(XII.20.) Tata Kt. határozata alapján)</t>
  </si>
  <si>
    <t>Juniorka Alapítványi Bölcsőde támogatása</t>
  </si>
  <si>
    <t>Juniorka Alapítványi Óvoda támogatása</t>
  </si>
  <si>
    <t>Tatai Televízió Közalapítvány</t>
  </si>
  <si>
    <t>Have Your Say" pályázati támogatás visszafizetése</t>
  </si>
  <si>
    <t>Bursa Hungarica ösztöndíjakra</t>
  </si>
  <si>
    <t>TAC kézilabda szakosztály támogatása</t>
  </si>
  <si>
    <t>Hódy SE támogatása</t>
  </si>
  <si>
    <t>Klapka Focisuli</t>
  </si>
  <si>
    <t>Vívó Sport Egyesület</t>
  </si>
  <si>
    <t>Tatai Sport Egyesület</t>
  </si>
  <si>
    <t>Sportiskola - Kőkúti Sasok</t>
  </si>
  <si>
    <t>HUSK 0901 pályázat támogatási előleg egy részének visszafizetése</t>
  </si>
  <si>
    <t>Vértes Volán Zrt. részére veszteségkiegyenlítési igény</t>
  </si>
  <si>
    <t>Kis és középvállalkozások támogatása</t>
  </si>
  <si>
    <t>Közép-Duna Vidéke Önkormányzati Társulás működési hozzájárulása</t>
  </si>
  <si>
    <t>TDM – KDOP-2.2.1/A 270/2009. /VIII.12./</t>
  </si>
  <si>
    <t>TDM-nek KDOP-2.2.1/A-12 pályázathoz önrész</t>
  </si>
  <si>
    <t>TDM-nek KDOP-2.2.1/A-12 térségi TDM pályázathoz önrész</t>
  </si>
  <si>
    <t>Háziorvosok támogatása (263 E Ft x 21 praxis)</t>
  </si>
  <si>
    <t>5. sz. felnőtt háziorvosi körzett helyettesítésére</t>
  </si>
  <si>
    <t>Magyar Máltai Szeretetszolgálat tatai csoportjának</t>
  </si>
  <si>
    <t>Magyar Vöröskereszt tatai szervezetének</t>
  </si>
  <si>
    <t>Bliss Alapítványnak</t>
  </si>
  <si>
    <t>Kenderke Alapfokú Művészeti Iskola</t>
  </si>
  <si>
    <t>TIT KEM Egyesület</t>
  </si>
  <si>
    <t>Pötörke Népművészeti Egyesület</t>
  </si>
  <si>
    <t>Concerto Kft. - nemzetközi zenei mesterkurzus</t>
  </si>
  <si>
    <t>Concerto Kft. - Tatai Barokk Fesztivál</t>
  </si>
  <si>
    <t>Polgárőrség támogatása</t>
  </si>
  <si>
    <t>Rendőrség támogatása</t>
  </si>
  <si>
    <t>Összesen:</t>
  </si>
  <si>
    <t>Felhalmozási célú pénzeszközátadások és támogatások:</t>
  </si>
  <si>
    <t>Értékvédelmi alap 19/2011 (V.30.) ÖR</t>
  </si>
  <si>
    <t>Panel Program</t>
  </si>
  <si>
    <t>Öko Program</t>
  </si>
  <si>
    <t>NEP</t>
  </si>
  <si>
    <t>ZBR</t>
  </si>
  <si>
    <t>Panel Program - ÚSZT fűtéskorszerűsítés (2013. évi igények)</t>
  </si>
  <si>
    <t>Közlekedésbiztonsági pályázat – tervezések önrész útpénztárnak</t>
  </si>
  <si>
    <t xml:space="preserve">Vértes Volán Zrt. részére szerződés alapján   (353/2010.(XI.24.) </t>
  </si>
  <si>
    <t>Tatai Városgazda Nonprofit Kft. részére szociális bolt kialakítására 538/2012. (XII.20.) Tata Kt. határozat</t>
  </si>
  <si>
    <t>Tatai Távhőszolgáltató Kft-nek a csőprojektre pénzmaradvány terhére</t>
  </si>
  <si>
    <t>Tatai Polgármesteri Hivatal pénzeszközátadásainak és támogatásainak 2013. évi előirányzata (E Ft-ban)</t>
  </si>
  <si>
    <t>Tatai Kistérségi Többcélú Társulás tagdíja</t>
  </si>
  <si>
    <t>Tatai Közös Hivatal részére függő, átfutó</t>
  </si>
  <si>
    <t>Tatai Közös Önkormányzati Hivatal pénzeszközátadásainak és támogatásainak 2013. évi előirányzata (E Ft-ban)</t>
  </si>
  <si>
    <t>Tata Város Önkormányzat</t>
  </si>
  <si>
    <t>támogatásértékű bevételei és államháztartáson kívülről átvett pénzeszközeinek</t>
  </si>
  <si>
    <t>2013. évi alakulása (E Ft-ban)</t>
  </si>
  <si>
    <t>Mód. (IV.30)</t>
  </si>
  <si>
    <t>Közfoglalkoztatás támogatása</t>
  </si>
  <si>
    <t>Wesselényi alaptól SPO-SE-10 pályázatra</t>
  </si>
  <si>
    <t xml:space="preserve">Interaktív Generációk pályázatra </t>
  </si>
  <si>
    <t xml:space="preserve">OEP-től 5. sz. felnőtt háziorvosi körzet finanszírrozására </t>
  </si>
  <si>
    <t>Jelzőrendszeres házi segítségnyújtása</t>
  </si>
  <si>
    <t>Támogató szolgálat</t>
  </si>
  <si>
    <t>Közösségi ellátás</t>
  </si>
  <si>
    <t>Támogatás értékű felhalmozási célú bevételek</t>
  </si>
  <si>
    <t>Tatai Angolpark rehabilitációja KDOP -2.1.1/B-2f-2009-0002 önerő alap támogatás</t>
  </si>
  <si>
    <t>Öreg-tavi Ökoturisztikai Központ kialakítása a csatlakozó kerékpárutak felújításával Tatán és a tematikus aktív turisztikai fejlesztések a kistérségben KDOP–2.1.1/B–09-2010-0002 önerő alap támogatás</t>
  </si>
  <si>
    <t>Eötvös József Gimnázium felújítása és Magyary Zoltán Művelődési Központ felújítása KEOP-2012- 5.5.0/b</t>
  </si>
  <si>
    <t>Komplex energiaracionalizálás Tata általános iskoláiban és óvodáiban KEOP -5.1.0-2008-0037</t>
  </si>
  <si>
    <t>Tata, Kossuth tér városközpont értékmegőrző rehabilitációja KDOP–3.1.1/A–09-1f-2010-0001 önerő alap támogatás</t>
  </si>
  <si>
    <t>Működési célra átvett pénzeszközök államháztartáson kívülről</t>
  </si>
  <si>
    <t>Pons Danubii EGTC-től átvett</t>
  </si>
  <si>
    <t>Talentum iskolától</t>
  </si>
  <si>
    <t>Felhalmozási célra átvett pénzeszközök államháztartáson kívülről</t>
  </si>
  <si>
    <t>Befejezett viziközmű társulatoktól</t>
  </si>
  <si>
    <t>tartalékolt felhalmozási kiadásokhoz kapcsolódó támogatásértékű bevételeinek</t>
  </si>
  <si>
    <t>Tatai Kistérségi Többcélú Társulástól</t>
  </si>
  <si>
    <t xml:space="preserve">Tata </t>
  </si>
  <si>
    <t>Megszűnt Tatai Polgármesteri Hivatal pénzkészlete és aktív, passzív pénzügyi elszámolások átadása</t>
  </si>
  <si>
    <t xml:space="preserve">Dunaalmás </t>
  </si>
  <si>
    <t>Szociális feladatok támogatás (Kincstári visszaigénylések)</t>
  </si>
  <si>
    <t>Munkaügyi Központtól Első munkahely garancia programra</t>
  </si>
  <si>
    <t>Önkormányzat támogatása</t>
  </si>
  <si>
    <t>Önkormányzati költségvetési szervek engedélyezett létszáma</t>
  </si>
  <si>
    <t>Költségvetési szervek megnevezése</t>
  </si>
  <si>
    <t>Engedélyezett létszám (fő)</t>
  </si>
  <si>
    <t>Bartók B. úti Óvoda</t>
  </si>
  <si>
    <t>Csillagsziget Bölcsőde</t>
  </si>
  <si>
    <t>Vaszary János Általános Iskola</t>
  </si>
  <si>
    <t>Vaszary János Általános Iskola - Jázmin tagintézmény</t>
  </si>
  <si>
    <t>Vaszary János Általános Iskola - Tardos tagintézmény</t>
  </si>
  <si>
    <t>Menner B. Zeneiskola</t>
  </si>
  <si>
    <t>Móricz Zsigmond Könyvtár</t>
  </si>
  <si>
    <t>Kuny Domokos Múzeum</t>
  </si>
  <si>
    <t>Városi Önkormányzat Intézmények összesen:</t>
  </si>
  <si>
    <t xml:space="preserve"> - választott tisztségviselő</t>
  </si>
  <si>
    <t>Közterület-felügyelet összesen:</t>
  </si>
  <si>
    <t>Önkormányzati közfoglalkoztatottak éves létszám-erőirányzata</t>
  </si>
  <si>
    <t>Eredeti átlag létszám</t>
  </si>
  <si>
    <t>Hosszabb időtartamú közfogalalkoztatás</t>
  </si>
  <si>
    <t>Rövid időtartamú közfoglalkoztatás</t>
  </si>
  <si>
    <t>- Dunaalmási Kirendeltésg</t>
  </si>
  <si>
    <t>- Dunaszentmiklósi Kirendeltésg</t>
  </si>
  <si>
    <t>- Neszmélyi Kirendeltség</t>
  </si>
  <si>
    <t>Tatai Közös Önkormányzati Hivatal összesen:</t>
  </si>
  <si>
    <t xml:space="preserve"> Közterület-felügyelet (önállóan működő)</t>
  </si>
  <si>
    <t>Tata Város Önkormányzat 2013. évi költségvetési terve (szakfeladatok és kiemelt előirányzatok szerinti bontásban) ( E Ft-ban)</t>
  </si>
  <si>
    <t>E. Ft-ban</t>
  </si>
  <si>
    <t>Bevétel</t>
  </si>
  <si>
    <t>Kiadás</t>
  </si>
  <si>
    <t>Hiteltörl. Kölcsön</t>
  </si>
  <si>
    <t>Tartalékok</t>
  </si>
  <si>
    <t>Költségvetési szerveknek folyósított támogtás</t>
  </si>
  <si>
    <t xml:space="preserve">Személyi juttatások </t>
  </si>
  <si>
    <t>M.adókat terh. jár.</t>
  </si>
  <si>
    <t xml:space="preserve">Dologi egyéb folyó </t>
  </si>
  <si>
    <t>Pénzeszk. Átadás</t>
  </si>
  <si>
    <t>Önk.által foly. ellátás</t>
  </si>
  <si>
    <t>Kötelező</t>
  </si>
  <si>
    <t>020000</t>
  </si>
  <si>
    <t>Erdőgazdálkodás</t>
  </si>
  <si>
    <t>Víztermelés-kezelés ellátás</t>
  </si>
  <si>
    <t>Szennyvíz gyűjtése, tisztítása, elhelyezése</t>
  </si>
  <si>
    <t>Települési hulladék gyűjtése, szállítása</t>
  </si>
  <si>
    <t>Nem kötelező</t>
  </si>
  <si>
    <t>Lakó- és nem lakóépület építése</t>
  </si>
  <si>
    <t>Út, autópálya építése</t>
  </si>
  <si>
    <t>Városi közúti személyszállítás</t>
  </si>
  <si>
    <t>Helyi utak fenntartása</t>
  </si>
  <si>
    <t>Könyvkiadás</t>
  </si>
  <si>
    <t>Egyéb kiadói tevékenység (lapkiadás)</t>
  </si>
  <si>
    <t>Lakóingatlan bérbeadása</t>
  </si>
  <si>
    <t>Nem lakóingatlan bérbeadása</t>
  </si>
  <si>
    <t>Állategészségügyi ellátás</t>
  </si>
  <si>
    <t>Zöldterület kezelés (parkfenntartás)</t>
  </si>
  <si>
    <t>Zöldterület kezelés (játszótér)</t>
  </si>
  <si>
    <t>Állam (igazgatás)</t>
  </si>
  <si>
    <t>Önkormányzati jogalkotás</t>
  </si>
  <si>
    <t>Önkormányzati jogalkotás (Pénzmaradvány)</t>
  </si>
  <si>
    <t>Adó, illeték kiszabása, beszedése, adóellenőrzés</t>
  </si>
  <si>
    <t>Önkormányzati vagyonnal való gazdálkodással kapcsolatos feladatok</t>
  </si>
  <si>
    <t>Nemzeti ünnepek programjai</t>
  </si>
  <si>
    <t>Kiemelt önkormányzati rendezvények (Minimarathon)</t>
  </si>
  <si>
    <t>Kiemelt önkormányzati rendezvények (Városi ünnepek)</t>
  </si>
  <si>
    <t xml:space="preserve">Kiemelt önkormányzati rendezvények </t>
  </si>
  <si>
    <t>Környezet- és természetvédelem helyi igazgatása és szabályozása</t>
  </si>
  <si>
    <t>Kis- és középvállalkozások támogatása</t>
  </si>
  <si>
    <t>Közvilágítás</t>
  </si>
  <si>
    <t>Város- és községgazdálkodás (Közbeszerzés)</t>
  </si>
  <si>
    <t>Város- és községgazdálkodás (VKG)</t>
  </si>
  <si>
    <t>Város- és községgazdálkodás (Építés- és területfejlesztés)</t>
  </si>
  <si>
    <t>Önkormányzatok elszámolása (normatíva)</t>
  </si>
  <si>
    <t>Központi költségvetési befizetések</t>
  </si>
  <si>
    <t>Finanszírozási műveletek</t>
  </si>
  <si>
    <t>Önkormányzatok elszámolása költségvetési szerveikkel</t>
  </si>
  <si>
    <t>Működési- és felhalmozási tartalék</t>
  </si>
  <si>
    <t>Önkormányzatok nemzetközi kapcsolatai "HUSK"</t>
  </si>
  <si>
    <t>Önkormányzatok nemzetközi kapcsolatai (Testvérvárosi feladatok)</t>
  </si>
  <si>
    <t>Önkormányzatok nemzetközi kapcsolatai (Intraktív generációk)</t>
  </si>
  <si>
    <t>Önkormányzatok nemzetközi kapcsolatai (Pons Danubi)</t>
  </si>
  <si>
    <t>Közterület rendjének fenntartása (Polgárőrség, Rendőrség)</t>
  </si>
  <si>
    <t>Tűzoltás, műszaki mentés, katasztrófa elhárítás (Polgári védelem)</t>
  </si>
  <si>
    <t>Lakosság felkészítése, tájékoztatás, riasztás</t>
  </si>
  <si>
    <t>Óvodai nevelés, ellátás</t>
  </si>
  <si>
    <t>Alapfokú oktatás intézményeinek támogatása</t>
  </si>
  <si>
    <t>Alapfokú oktatás (Tanulmányi ösztöndíjak)</t>
  </si>
  <si>
    <t>Középfokú oktatás int. program támogatása</t>
  </si>
  <si>
    <t>Sport, szabadidős képzés (Tanuszoda)</t>
  </si>
  <si>
    <t>Pedagógiai szakmai szolgáltatás</t>
  </si>
  <si>
    <t>Egészségügyi intézmények programjainak támogatása</t>
  </si>
  <si>
    <t>Járóbeteg ellátás, fogorvosi ellátás támogatása</t>
  </si>
  <si>
    <t>Bentlakásos szociális ellátások intézményi programjainak támogatása</t>
  </si>
  <si>
    <t>Bentlakás nélküli szociális ellátás támogatása</t>
  </si>
  <si>
    <t>Aktívkorúak ellátása</t>
  </si>
  <si>
    <t>Lakásfenntartási támogatás (helyi)</t>
  </si>
  <si>
    <t>Ápolási díj (alanyi jogon)</t>
  </si>
  <si>
    <t>Ápolási díj (méltányossági alapon)</t>
  </si>
  <si>
    <t>Rendkívüli gyermekvédelmi ellátás</t>
  </si>
  <si>
    <t>Egyéb önkormányzati eseti ellátás (szociális ösztöndíj)</t>
  </si>
  <si>
    <t>Egyéb önkormányzati eseti pénbeni ellátások (életkezdési támogatás)</t>
  </si>
  <si>
    <t>Bölcsődei ellátás</t>
  </si>
  <si>
    <t>Jelzőrendszeres házi segítségnyújtás</t>
  </si>
  <si>
    <t>Támogató szolgáltatás</t>
  </si>
  <si>
    <t>Közösségi szolgáltatás</t>
  </si>
  <si>
    <t>Önkormányzat által nyújtott lakástámogatás</t>
  </si>
  <si>
    <t>Önkormányzat ifjúsági kezdeményezések és programok (Gyermekbarát város)</t>
  </si>
  <si>
    <t>Bérpótló juttatásra jogosultak hosszabb időtartamú közfoglalkoztatása</t>
  </si>
  <si>
    <t>Közművelődési tevékenységek és támogatásuk</t>
  </si>
  <si>
    <t>Utánpótlás-nevelési tevékenység támogatása (Sportiskola)</t>
  </si>
  <si>
    <t>Máshová nem sorolható egyéb sporttámogatás</t>
  </si>
  <si>
    <t>Szabadidős park, fürdő és strandszolgáltatás</t>
  </si>
  <si>
    <t>Közösségi társadalmi tevékenység (TDM)</t>
  </si>
  <si>
    <t>Köztemető fenntartás és működtetés</t>
  </si>
  <si>
    <t xml:space="preserve"> Kötelező összesen:</t>
  </si>
  <si>
    <t>Nem kötelező összesen:</t>
  </si>
  <si>
    <t>Állam (igazgatás) összesen:</t>
  </si>
  <si>
    <t>Tatai Polgármesteri Hivatal 2013. évi költségvetési terve (szakfeladatok és kiemelt előirányzatok szerinti bontásban) ( E Ft-ban)</t>
  </si>
  <si>
    <t>Út, autópálya építés</t>
  </si>
  <si>
    <t>552001</t>
  </si>
  <si>
    <t>Üdülői szálláshely szolgáltatás</t>
  </si>
  <si>
    <t>Önkormányzatok és társulások általános végrehajtó tevékenysége</t>
  </si>
  <si>
    <t>Város- és községgazdálkodás</t>
  </si>
  <si>
    <t>Önkormányzat elszámolása költségvetési szerveikkel</t>
  </si>
  <si>
    <t xml:space="preserve">Egyéb önk. Eseti ellátások </t>
  </si>
  <si>
    <t>Munkáltatók által nyújtott lakástámogatások</t>
  </si>
  <si>
    <t>Ápolási díj (méltányossági)</t>
  </si>
  <si>
    <t>Máshova nem sorolható személyi szolgáltatás (Anyakönyv)</t>
  </si>
  <si>
    <t>Kötelező összesen:</t>
  </si>
  <si>
    <t>Nem kötelező összesen</t>
  </si>
  <si>
    <t>770000</t>
  </si>
  <si>
    <t>Kölcsönzés, lízing</t>
  </si>
  <si>
    <t>821000</t>
  </si>
  <si>
    <t>Adminisztratív szolgáltatás</t>
  </si>
  <si>
    <t>841112</t>
  </si>
  <si>
    <t>Tatai Közös Önkormányzati Hivatal Tatai szervezeti egység 2013. évi költségvetési terve (szakfeladatok és kiemelt előirányzatok szerinti bontásban) ( E Ft-ban)</t>
  </si>
  <si>
    <t>- Közös Hivatal székhely szerinti szervezeti egysége</t>
  </si>
  <si>
    <t>Neszmélyi kirendeltség</t>
  </si>
  <si>
    <t>Önkormányzatok és társulások általános végrehajtó és igazgatási tevékenysége</t>
  </si>
  <si>
    <t xml:space="preserve">Aktív korúak ellátása </t>
  </si>
  <si>
    <t>882113</t>
  </si>
  <si>
    <t>882112</t>
  </si>
  <si>
    <t>Időskorúak ellátása</t>
  </si>
  <si>
    <t>Dunaalmási kirendeltség</t>
  </si>
  <si>
    <t>841126</t>
  </si>
  <si>
    <t>Neszmélyi kirendeltség összesen:</t>
  </si>
  <si>
    <t>Dunaalmási kirendeltség összesen:</t>
  </si>
  <si>
    <t>Dunaszentmiklósi kirendelség</t>
  </si>
  <si>
    <t>Dunaszentmiklósi kirendelség összesen:</t>
  </si>
  <si>
    <t>Községek összesen</t>
  </si>
  <si>
    <t>Tata összesen:</t>
  </si>
  <si>
    <t>Állam (igazgatás) összesen</t>
  </si>
  <si>
    <t>Eredeti összesen</t>
  </si>
  <si>
    <t>Módosított összesen</t>
  </si>
  <si>
    <t>Tata Város Közterület-felügyelete 2013. évi költségvetési terve (szakfeladatok és kiemelt előirányzatok szerinti bontásban) ( E Ft-ban)</t>
  </si>
  <si>
    <t>Pénzeszk. átadás és kezesség váll.</t>
  </si>
  <si>
    <t>Közterület rendjének fenntartása (Közterület Felügyelet)</t>
  </si>
  <si>
    <t>Tatai Közös Önkormányzati Hivatal 2013. évi költségvetési terve (szakfeladatok és kiemelt előirányzatok szerinti bontásban) ( E Ft-ban)</t>
  </si>
  <si>
    <t>Tata Város Önkormányzata 2013. évi költségvetéséhez</t>
  </si>
  <si>
    <t>a helyi önkormányzatok általános működésének és ágazati feladatinak támogatásáról</t>
  </si>
  <si>
    <t>közös hivatal miatt éves összeg</t>
  </si>
  <si>
    <t>Törvény- javaslat hivatk.sz.</t>
  </si>
  <si>
    <t>Jogcímek megnevezése</t>
  </si>
  <si>
    <t>Bevétel tervezéséhez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</si>
  <si>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</si>
  <si>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</si>
  <si>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</si>
  <si>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</si>
  <si>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</si>
  <si>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</si>
  <si>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</si>
  <si>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</si>
  <si>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</si>
  <si>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</si>
  <si>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</si>
  <si>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</si>
  <si>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</si>
  <si>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</si>
  <si>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</si>
  <si>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</si>
  <si>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</si>
  <si>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</si>
  <si>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</si>
  <si>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</si>
  <si>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</si>
  <si>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1.a) + 1.b) Önk.Hivatal működtet.+Telep.üzemelt.kapcs.felad.támogatása együtt</t>
  </si>
  <si>
    <t>Önkormányzat elvárt bevétele: 2011.ip.űz.adóalap 0,5 %-a</t>
  </si>
  <si>
    <t>0,5 %</t>
  </si>
  <si>
    <t>I.1.c)</t>
  </si>
  <si>
    <t>Beszámítás összege: I.1.a)-b) össz.támog.-ból levonva az elvárt bevételt</t>
  </si>
  <si>
    <t>I.1.d)</t>
  </si>
  <si>
    <t>Egyéb kötelező önkormányzati feladat támogatása, de legalább 3 Millió Ft</t>
  </si>
  <si>
    <t>I.1.</t>
  </si>
  <si>
    <t>A települési önkormányzatok működésének támogatása</t>
  </si>
  <si>
    <t>II.1.</t>
  </si>
  <si>
    <t>Óvodapedagógusok, és az óvodapedagógusok nevelő munkáját közvetlenül segítők bértámogatása</t>
  </si>
  <si>
    <t>Óvodapedagógusok bértámogatása - 8 hóra</t>
  </si>
  <si>
    <t>Óvodapedagógusok bértámogatása - 4 hóra</t>
  </si>
  <si>
    <t>Óvodapedagógusok munkáját közvetlenül segítők bértámogatása - 8 hóra</t>
  </si>
  <si>
    <t>Óvodapedagógusok munkáját közvetlenül segítők bértámogatása - 4 hóra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</si>
  <si>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</si>
  <si>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</si>
  <si>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</si>
  <si>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Óvodaműködtetési támogatás 8 hóra</t>
  </si>
  <si>
    <t>Óvodaműködtetési támogatás 4 hóra</t>
  </si>
  <si>
    <t>Óvodaműködtetési támogatás összesen</t>
  </si>
  <si>
    <t xml:space="preserve">II.3. </t>
  </si>
  <si>
    <t>Ingyenes és kedvezményes gyermekétkeztetés támogatása</t>
  </si>
  <si>
    <t>II.3.a)</t>
  </si>
  <si>
    <t>Bölcsődében és a fogyatékos személyek nappali intézményében elhelyezett gyermekek étkeztetésének támogatása</t>
  </si>
  <si>
    <t>fő/év</t>
  </si>
  <si>
    <t>II.3.b)</t>
  </si>
  <si>
    <t>Óvodai, iskolai étkeztetés támogatása</t>
  </si>
  <si>
    <t>Ingyenes és kedvezményes gyermek étkeztetés támogatása összesen</t>
  </si>
  <si>
    <t>2.mell. II.</t>
  </si>
  <si>
    <t>A települési önkormányzatok egyes köznevelési feladatinak támogatása</t>
  </si>
  <si>
    <t>III.1.</t>
  </si>
  <si>
    <t>Egyes jövedelempótló támogatások kiegészítése</t>
  </si>
  <si>
    <t>társosztálytól</t>
  </si>
  <si>
    <t>III.2.</t>
  </si>
  <si>
    <t>Hozzájárulás a pénzbeli szociális ellátásokhoz</t>
  </si>
  <si>
    <t>központilag adott</t>
  </si>
  <si>
    <t>III.3.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</si>
</sst>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</numFmts>
  <fonts count="7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i/>
      <sz val="10"/>
      <name val="Times New Roman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9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0"/>
    </font>
    <font>
      <b/>
      <sz val="12"/>
      <name val="Times New Roman CE"/>
      <family val="1"/>
    </font>
    <font>
      <sz val="10"/>
      <name val="MS Sans Serif"/>
      <family val="0"/>
    </font>
    <font>
      <sz val="10"/>
      <name val="Arial"/>
      <family val="0"/>
    </font>
    <font>
      <sz val="11"/>
      <name val="Arial CE"/>
      <family val="0"/>
    </font>
    <font>
      <i/>
      <sz val="11"/>
      <name val="Times New Roman CE"/>
      <family val="0"/>
    </font>
    <font>
      <i/>
      <sz val="12"/>
      <name val="Times New Roman"/>
      <family val="1"/>
    </font>
    <font>
      <b/>
      <u val="single"/>
      <sz val="11"/>
      <name val="Times New Roman CE"/>
      <family val="0"/>
    </font>
    <font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50"/>
      <name val="Arial"/>
      <family val="0"/>
    </font>
    <font>
      <b/>
      <sz val="10"/>
      <color indexed="50"/>
      <name val="Arial"/>
      <family val="0"/>
    </font>
    <font>
      <b/>
      <sz val="10"/>
      <color indexed="10"/>
      <name val="Arial"/>
      <family val="0"/>
    </font>
    <font>
      <b/>
      <sz val="9"/>
      <name val="Times New Roman"/>
      <family val="1"/>
    </font>
    <font>
      <b/>
      <sz val="9"/>
      <name val="Arial CE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  <font>
      <b/>
      <sz val="12"/>
      <name val="Arial CE"/>
      <family val="0"/>
    </font>
    <font>
      <b/>
      <u val="double"/>
      <sz val="10"/>
      <name val="Times New Roman CE"/>
      <family val="0"/>
    </font>
    <font>
      <b/>
      <u val="double"/>
      <sz val="12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"/>
      <family val="1"/>
    </font>
    <font>
      <sz val="12"/>
      <color indexed="12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3" borderId="0" applyNumberFormat="0" applyBorder="0" applyAlignment="0" applyProtection="0"/>
    <xf numFmtId="0" fontId="3" fillId="9" borderId="0" applyNumberFormat="0" applyBorder="0" applyAlignment="0" applyProtection="0"/>
    <xf numFmtId="0" fontId="4" fillId="7" borderId="1" applyNumberFormat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36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3" borderId="1" applyNumberFormat="0" applyAlignment="0" applyProtection="0"/>
    <xf numFmtId="0" fontId="0" fillId="37" borderId="10" applyNumberFormat="0" applyFon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41" borderId="0" applyNumberFormat="0" applyBorder="0" applyAlignment="0" applyProtection="0"/>
    <xf numFmtId="0" fontId="13" fillId="4" borderId="0" applyNumberFormat="0" applyBorder="0" applyAlignment="0" applyProtection="0"/>
    <xf numFmtId="0" fontId="16" fillId="42" borderId="11" applyNumberFormat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44" borderId="10" applyNumberFormat="0" applyAlignment="0" applyProtection="0"/>
    <xf numFmtId="0" fontId="16" fillId="34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8" fillId="45" borderId="0" applyNumberFormat="0" applyBorder="0" applyAlignment="0" applyProtection="0"/>
    <xf numFmtId="0" fontId="5" fillId="42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08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/>
    </xf>
    <xf numFmtId="3" fontId="24" fillId="0" borderId="16" xfId="0" applyNumberFormat="1" applyFont="1" applyBorder="1" applyAlignment="1">
      <alignment horizontal="right" vertical="center" wrapText="1"/>
    </xf>
    <xf numFmtId="3" fontId="24" fillId="0" borderId="17" xfId="0" applyNumberFormat="1" applyFont="1" applyBorder="1" applyAlignment="1">
      <alignment horizontal="right" vertical="center" wrapText="1"/>
    </xf>
    <xf numFmtId="3" fontId="24" fillId="0" borderId="18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/>
    </xf>
    <xf numFmtId="3" fontId="27" fillId="0" borderId="16" xfId="0" applyNumberFormat="1" applyFont="1" applyBorder="1" applyAlignment="1">
      <alignment horizontal="right" vertical="center" wrapText="1"/>
    </xf>
    <xf numFmtId="3" fontId="27" fillId="0" borderId="17" xfId="0" applyNumberFormat="1" applyFont="1" applyBorder="1" applyAlignment="1">
      <alignment horizontal="right" vertical="center" wrapText="1"/>
    </xf>
    <xf numFmtId="0" fontId="28" fillId="0" borderId="0" xfId="0" applyFont="1" applyAlignment="1">
      <alignment/>
    </xf>
    <xf numFmtId="0" fontId="26" fillId="0" borderId="15" xfId="0" applyFont="1" applyBorder="1" applyAlignment="1">
      <alignment wrapText="1"/>
    </xf>
    <xf numFmtId="3" fontId="26" fillId="0" borderId="16" xfId="0" applyNumberFormat="1" applyFont="1" applyBorder="1" applyAlignment="1">
      <alignment horizontal="right" vertical="center" wrapText="1"/>
    </xf>
    <xf numFmtId="3" fontId="26" fillId="0" borderId="17" xfId="0" applyNumberFormat="1" applyFont="1" applyBorder="1" applyAlignment="1">
      <alignment horizontal="right" vertical="center" wrapText="1"/>
    </xf>
    <xf numFmtId="3" fontId="26" fillId="0" borderId="17" xfId="0" applyNumberFormat="1" applyFont="1" applyBorder="1" applyAlignment="1">
      <alignment horizontal="right" vertical="center" wrapText="1"/>
    </xf>
    <xf numFmtId="3" fontId="26" fillId="0" borderId="18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6" fillId="0" borderId="15" xfId="0" applyFont="1" applyBorder="1" applyAlignment="1">
      <alignment/>
    </xf>
    <xf numFmtId="0" fontId="29" fillId="0" borderId="15" xfId="0" applyFont="1" applyBorder="1" applyAlignment="1">
      <alignment/>
    </xf>
    <xf numFmtId="3" fontId="29" fillId="0" borderId="16" xfId="0" applyNumberFormat="1" applyFont="1" applyBorder="1" applyAlignment="1">
      <alignment horizontal="right" vertical="center" wrapText="1"/>
    </xf>
    <xf numFmtId="3" fontId="29" fillId="0" borderId="17" xfId="0" applyNumberFormat="1" applyFont="1" applyBorder="1" applyAlignment="1">
      <alignment horizontal="right" vertical="center" wrapText="1"/>
    </xf>
    <xf numFmtId="0" fontId="30" fillId="0" borderId="0" xfId="0" applyFont="1" applyAlignment="1">
      <alignment/>
    </xf>
    <xf numFmtId="3" fontId="29" fillId="0" borderId="16" xfId="0" applyNumberFormat="1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15" xfId="0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0" fontId="24" fillId="0" borderId="15" xfId="0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0" fontId="31" fillId="0" borderId="0" xfId="0" applyFont="1" applyAlignment="1">
      <alignment/>
    </xf>
    <xf numFmtId="0" fontId="26" fillId="0" borderId="15" xfId="0" applyFont="1" applyBorder="1" applyAlignment="1">
      <alignment wrapText="1"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0" fontId="24" fillId="0" borderId="15" xfId="0" applyFont="1" applyBorder="1" applyAlignment="1">
      <alignment shrinkToFit="1"/>
    </xf>
    <xf numFmtId="0" fontId="26" fillId="0" borderId="15" xfId="0" applyFont="1" applyBorder="1" applyAlignment="1">
      <alignment shrinkToFit="1"/>
    </xf>
    <xf numFmtId="0" fontId="29" fillId="0" borderId="15" xfId="0" applyFont="1" applyBorder="1" applyAlignment="1">
      <alignment shrinkToFit="1"/>
    </xf>
    <xf numFmtId="3" fontId="29" fillId="0" borderId="16" xfId="0" applyNumberFormat="1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15" xfId="0" applyFont="1" applyBorder="1" applyAlignment="1">
      <alignment wrapText="1"/>
    </xf>
    <xf numFmtId="3" fontId="24" fillId="0" borderId="18" xfId="0" applyNumberFormat="1" applyFont="1" applyBorder="1" applyAlignment="1">
      <alignment horizontal="right" vertical="center" wrapText="1"/>
    </xf>
    <xf numFmtId="0" fontId="24" fillId="0" borderId="15" xfId="0" applyFont="1" applyBorder="1" applyAlignment="1">
      <alignment vertical="center" wrapText="1"/>
    </xf>
    <xf numFmtId="3" fontId="24" fillId="0" borderId="16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4" fillId="0" borderId="19" xfId="0" applyFont="1" applyBorder="1" applyAlignment="1">
      <alignment shrinkToFit="1"/>
    </xf>
    <xf numFmtId="3" fontId="24" fillId="0" borderId="20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32" fillId="0" borderId="23" xfId="0" applyFont="1" applyBorder="1" applyAlignment="1">
      <alignment/>
    </xf>
    <xf numFmtId="0" fontId="32" fillId="0" borderId="0" xfId="0" applyFont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2" fillId="0" borderId="24" xfId="0" applyFont="1" applyBorder="1" applyAlignment="1">
      <alignment/>
    </xf>
    <xf numFmtId="0" fontId="32" fillId="0" borderId="25" xfId="0" applyFont="1" applyBorder="1" applyAlignment="1">
      <alignment/>
    </xf>
    <xf numFmtId="0" fontId="24" fillId="0" borderId="15" xfId="0" applyFont="1" applyBorder="1" applyAlignment="1">
      <alignment vertical="top" wrapText="1"/>
    </xf>
    <xf numFmtId="3" fontId="24" fillId="0" borderId="26" xfId="0" applyNumberFormat="1" applyFont="1" applyBorder="1" applyAlignment="1">
      <alignment horizontal="center" wrapText="1"/>
    </xf>
    <xf numFmtId="3" fontId="24" fillId="0" borderId="17" xfId="0" applyNumberFormat="1" applyFont="1" applyBorder="1" applyAlignment="1">
      <alignment horizontal="center" wrapText="1"/>
    </xf>
    <xf numFmtId="3" fontId="24" fillId="0" borderId="18" xfId="0" applyNumberFormat="1" applyFont="1" applyBorder="1" applyAlignment="1">
      <alignment horizontal="center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23" xfId="0" applyFont="1" applyBorder="1" applyAlignment="1">
      <alignment/>
    </xf>
    <xf numFmtId="0" fontId="34" fillId="0" borderId="0" xfId="0" applyFont="1" applyBorder="1" applyAlignment="1">
      <alignment/>
    </xf>
    <xf numFmtId="0" fontId="24" fillId="0" borderId="15" xfId="0" applyFont="1" applyBorder="1" applyAlignment="1">
      <alignment/>
    </xf>
    <xf numFmtId="3" fontId="24" fillId="0" borderId="16" xfId="0" applyNumberFormat="1" applyFont="1" applyBorder="1" applyAlignment="1">
      <alignment wrapText="1"/>
    </xf>
    <xf numFmtId="3" fontId="24" fillId="0" borderId="27" xfId="0" applyNumberFormat="1" applyFont="1" applyBorder="1" applyAlignment="1">
      <alignment wrapText="1"/>
    </xf>
    <xf numFmtId="3" fontId="24" fillId="0" borderId="25" xfId="0" applyNumberFormat="1" applyFont="1" applyBorder="1" applyAlignment="1">
      <alignment wrapText="1"/>
    </xf>
    <xf numFmtId="3" fontId="24" fillId="0" borderId="18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3" fontId="24" fillId="0" borderId="28" xfId="0" applyNumberFormat="1" applyFont="1" applyBorder="1" applyAlignment="1">
      <alignment wrapText="1"/>
    </xf>
    <xf numFmtId="3" fontId="24" fillId="0" borderId="17" xfId="0" applyNumberFormat="1" applyFont="1" applyBorder="1" applyAlignment="1">
      <alignment wrapText="1"/>
    </xf>
    <xf numFmtId="0" fontId="24" fillId="0" borderId="15" xfId="0" applyFont="1" applyBorder="1" applyAlignment="1">
      <alignment wrapText="1"/>
    </xf>
    <xf numFmtId="37" fontId="24" fillId="0" borderId="16" xfId="0" applyNumberFormat="1" applyFont="1" applyBorder="1" applyAlignment="1">
      <alignment wrapText="1"/>
    </xf>
    <xf numFmtId="37" fontId="24" fillId="0" borderId="26" xfId="0" applyNumberFormat="1" applyFont="1" applyBorder="1" applyAlignment="1">
      <alignment wrapText="1"/>
    </xf>
    <xf numFmtId="0" fontId="26" fillId="0" borderId="15" xfId="0" applyFont="1" applyBorder="1" applyAlignment="1">
      <alignment/>
    </xf>
    <xf numFmtId="3" fontId="26" fillId="0" borderId="16" xfId="0" applyNumberFormat="1" applyFont="1" applyBorder="1" applyAlignment="1">
      <alignment wrapText="1"/>
    </xf>
    <xf numFmtId="3" fontId="26" fillId="0" borderId="28" xfId="0" applyNumberFormat="1" applyFont="1" applyBorder="1" applyAlignment="1">
      <alignment wrapText="1"/>
    </xf>
    <xf numFmtId="3" fontId="26" fillId="0" borderId="17" xfId="0" applyNumberFormat="1" applyFont="1" applyBorder="1" applyAlignment="1">
      <alignment wrapText="1"/>
    </xf>
    <xf numFmtId="3" fontId="26" fillId="0" borderId="18" xfId="0" applyNumberFormat="1" applyFont="1" applyBorder="1" applyAlignment="1">
      <alignment/>
    </xf>
    <xf numFmtId="37" fontId="24" fillId="0" borderId="17" xfId="0" applyNumberFormat="1" applyFont="1" applyBorder="1" applyAlignment="1">
      <alignment wrapText="1"/>
    </xf>
    <xf numFmtId="0" fontId="26" fillId="0" borderId="15" xfId="0" applyFont="1" applyBorder="1" applyAlignment="1">
      <alignment horizontal="left" wrapText="1"/>
    </xf>
    <xf numFmtId="0" fontId="26" fillId="0" borderId="15" xfId="0" applyFont="1" applyBorder="1" applyAlignment="1">
      <alignment/>
    </xf>
    <xf numFmtId="3" fontId="26" fillId="0" borderId="16" xfId="0" applyNumberFormat="1" applyFont="1" applyBorder="1" applyAlignment="1">
      <alignment wrapText="1"/>
    </xf>
    <xf numFmtId="3" fontId="26" fillId="0" borderId="28" xfId="0" applyNumberFormat="1" applyFont="1" applyBorder="1" applyAlignment="1">
      <alignment wrapText="1"/>
    </xf>
    <xf numFmtId="3" fontId="26" fillId="0" borderId="17" xfId="0" applyNumberFormat="1" applyFont="1" applyBorder="1" applyAlignment="1">
      <alignment wrapText="1"/>
    </xf>
    <xf numFmtId="0" fontId="34" fillId="0" borderId="29" xfId="0" applyFont="1" applyBorder="1" applyAlignment="1">
      <alignment/>
    </xf>
    <xf numFmtId="0" fontId="34" fillId="0" borderId="30" xfId="0" applyFont="1" applyBorder="1" applyAlignment="1">
      <alignment/>
    </xf>
    <xf numFmtId="0" fontId="34" fillId="0" borderId="0" xfId="0" applyFont="1" applyBorder="1" applyAlignment="1">
      <alignment/>
    </xf>
    <xf numFmtId="0" fontId="24" fillId="0" borderId="15" xfId="0" applyFont="1" applyBorder="1" applyAlignment="1">
      <alignment/>
    </xf>
    <xf numFmtId="3" fontId="24" fillId="0" borderId="16" xfId="0" applyNumberFormat="1" applyFont="1" applyBorder="1" applyAlignment="1">
      <alignment wrapText="1"/>
    </xf>
    <xf numFmtId="3" fontId="24" fillId="0" borderId="28" xfId="0" applyNumberFormat="1" applyFont="1" applyBorder="1" applyAlignment="1">
      <alignment wrapText="1"/>
    </xf>
    <xf numFmtId="3" fontId="24" fillId="0" borderId="17" xfId="0" applyNumberFormat="1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15" xfId="0" applyFont="1" applyBorder="1" applyAlignment="1">
      <alignment wrapText="1"/>
    </xf>
    <xf numFmtId="3" fontId="24" fillId="0" borderId="26" xfId="0" applyNumberFormat="1" applyFont="1" applyBorder="1" applyAlignment="1">
      <alignment wrapText="1"/>
    </xf>
    <xf numFmtId="0" fontId="32" fillId="0" borderId="0" xfId="0" applyFont="1" applyAlignment="1">
      <alignment/>
    </xf>
    <xf numFmtId="37" fontId="26" fillId="0" borderId="16" xfId="0" applyNumberFormat="1" applyFont="1" applyBorder="1" applyAlignment="1">
      <alignment wrapText="1"/>
    </xf>
    <xf numFmtId="37" fontId="26" fillId="0" borderId="26" xfId="0" applyNumberFormat="1" applyFont="1" applyBorder="1" applyAlignment="1">
      <alignment wrapText="1"/>
    </xf>
    <xf numFmtId="37" fontId="26" fillId="0" borderId="17" xfId="0" applyNumberFormat="1" applyFont="1" applyBorder="1" applyAlignment="1">
      <alignment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15" xfId="0" applyFont="1" applyBorder="1" applyAlignment="1">
      <alignment/>
    </xf>
    <xf numFmtId="3" fontId="29" fillId="0" borderId="16" xfId="0" applyNumberFormat="1" applyFont="1" applyBorder="1" applyAlignment="1">
      <alignment wrapText="1"/>
    </xf>
    <xf numFmtId="3" fontId="29" fillId="0" borderId="28" xfId="0" applyNumberFormat="1" applyFont="1" applyBorder="1" applyAlignment="1">
      <alignment wrapText="1"/>
    </xf>
    <xf numFmtId="3" fontId="29" fillId="0" borderId="17" xfId="0" applyNumberFormat="1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3" fontId="26" fillId="0" borderId="26" xfId="0" applyNumberFormat="1" applyFont="1" applyBorder="1" applyAlignment="1">
      <alignment wrapText="1"/>
    </xf>
    <xf numFmtId="3" fontId="29" fillId="0" borderId="31" xfId="0" applyNumberFormat="1" applyFont="1" applyBorder="1" applyAlignment="1">
      <alignment wrapText="1"/>
    </xf>
    <xf numFmtId="3" fontId="29" fillId="0" borderId="32" xfId="0" applyNumberFormat="1" applyFont="1" applyBorder="1" applyAlignment="1">
      <alignment wrapText="1"/>
    </xf>
    <xf numFmtId="0" fontId="34" fillId="0" borderId="0" xfId="0" applyFont="1" applyAlignment="1">
      <alignment/>
    </xf>
    <xf numFmtId="3" fontId="24" fillId="0" borderId="33" xfId="0" applyNumberFormat="1" applyFont="1" applyBorder="1" applyAlignment="1">
      <alignment wrapText="1"/>
    </xf>
    <xf numFmtId="3" fontId="24" fillId="0" borderId="34" xfId="0" applyNumberFormat="1" applyFont="1" applyBorder="1" applyAlignment="1">
      <alignment wrapText="1"/>
    </xf>
    <xf numFmtId="3" fontId="24" fillId="0" borderId="32" xfId="0" applyNumberFormat="1" applyFont="1" applyBorder="1" applyAlignment="1">
      <alignment wrapText="1"/>
    </xf>
    <xf numFmtId="3" fontId="26" fillId="0" borderId="31" xfId="0" applyNumberFormat="1" applyFont="1" applyBorder="1" applyAlignment="1">
      <alignment wrapText="1"/>
    </xf>
    <xf numFmtId="3" fontId="26" fillId="0" borderId="32" xfId="0" applyNumberFormat="1" applyFont="1" applyBorder="1" applyAlignment="1">
      <alignment wrapText="1"/>
    </xf>
    <xf numFmtId="3" fontId="24" fillId="0" borderId="26" xfId="0" applyNumberFormat="1" applyFont="1" applyBorder="1" applyAlignment="1">
      <alignment wrapText="1"/>
    </xf>
    <xf numFmtId="0" fontId="34" fillId="0" borderId="0" xfId="0" applyFont="1" applyAlignment="1">
      <alignment/>
    </xf>
    <xf numFmtId="3" fontId="24" fillId="0" borderId="31" xfId="0" applyNumberFormat="1" applyFont="1" applyBorder="1" applyAlignment="1">
      <alignment wrapText="1"/>
    </xf>
    <xf numFmtId="3" fontId="24" fillId="0" borderId="32" xfId="0" applyNumberFormat="1" applyFont="1" applyBorder="1" applyAlignment="1">
      <alignment wrapText="1"/>
    </xf>
    <xf numFmtId="0" fontId="24" fillId="0" borderId="19" xfId="0" applyFont="1" applyBorder="1" applyAlignment="1">
      <alignment wrapText="1"/>
    </xf>
    <xf numFmtId="37" fontId="24" fillId="0" borderId="20" xfId="0" applyNumberFormat="1" applyFont="1" applyBorder="1" applyAlignment="1">
      <alignment vertical="center" wrapText="1"/>
    </xf>
    <xf numFmtId="37" fontId="24" fillId="0" borderId="35" xfId="0" applyNumberFormat="1" applyFont="1" applyBorder="1" applyAlignment="1">
      <alignment vertical="center" wrapText="1"/>
    </xf>
    <xf numFmtId="37" fontId="24" fillId="0" borderId="21" xfId="0" applyNumberFormat="1" applyFont="1" applyBorder="1" applyAlignment="1">
      <alignment vertical="center" wrapText="1"/>
    </xf>
    <xf numFmtId="3" fontId="24" fillId="0" borderId="22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24" fillId="0" borderId="36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Continuous"/>
    </xf>
    <xf numFmtId="0" fontId="24" fillId="0" borderId="37" xfId="0" applyFont="1" applyBorder="1" applyAlignment="1">
      <alignment horizontal="centerContinuous"/>
    </xf>
    <xf numFmtId="0" fontId="24" fillId="0" borderId="22" xfId="0" applyFont="1" applyBorder="1" applyAlignment="1">
      <alignment horizontal="center" vertical="center" wrapText="1"/>
    </xf>
    <xf numFmtId="0" fontId="24" fillId="0" borderId="38" xfId="0" applyFont="1" applyBorder="1" applyAlignment="1">
      <alignment/>
    </xf>
    <xf numFmtId="0" fontId="24" fillId="0" borderId="24" xfId="0" applyFont="1" applyBorder="1" applyAlignment="1">
      <alignment/>
    </xf>
    <xf numFmtId="3" fontId="24" fillId="0" borderId="25" xfId="0" applyNumberFormat="1" applyFont="1" applyBorder="1" applyAlignment="1">
      <alignment/>
    </xf>
    <xf numFmtId="0" fontId="24" fillId="0" borderId="38" xfId="0" applyFont="1" applyBorder="1" applyAlignment="1">
      <alignment/>
    </xf>
    <xf numFmtId="0" fontId="26" fillId="0" borderId="24" xfId="0" applyFont="1" applyBorder="1" applyAlignment="1">
      <alignment/>
    </xf>
    <xf numFmtId="3" fontId="24" fillId="0" borderId="25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/>
    </xf>
    <xf numFmtId="3" fontId="24" fillId="0" borderId="17" xfId="0" applyNumberFormat="1" applyFont="1" applyBorder="1" applyAlignment="1">
      <alignment/>
    </xf>
    <xf numFmtId="0" fontId="24" fillId="0" borderId="16" xfId="0" applyFont="1" applyBorder="1" applyAlignment="1">
      <alignment/>
    </xf>
    <xf numFmtId="3" fontId="24" fillId="0" borderId="17" xfId="0" applyNumberFormat="1" applyFont="1" applyBorder="1" applyAlignment="1">
      <alignment/>
    </xf>
    <xf numFmtId="49" fontId="26" fillId="0" borderId="15" xfId="0" applyNumberFormat="1" applyFont="1" applyBorder="1" applyAlignment="1">
      <alignment/>
    </xf>
    <xf numFmtId="49" fontId="26" fillId="0" borderId="16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6" xfId="0" applyFont="1" applyBorder="1" applyAlignment="1">
      <alignment wrapText="1"/>
    </xf>
    <xf numFmtId="3" fontId="24" fillId="0" borderId="18" xfId="0" applyNumberFormat="1" applyFont="1" applyBorder="1" applyAlignment="1">
      <alignment/>
    </xf>
    <xf numFmtId="0" fontId="26" fillId="0" borderId="16" xfId="0" applyFont="1" applyBorder="1" applyAlignment="1">
      <alignment/>
    </xf>
    <xf numFmtId="3" fontId="24" fillId="0" borderId="17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6" xfId="0" applyFont="1" applyBorder="1" applyAlignment="1">
      <alignment/>
    </xf>
    <xf numFmtId="49" fontId="26" fillId="0" borderId="16" xfId="0" applyNumberFormat="1" applyFont="1" applyBorder="1" applyAlignment="1">
      <alignment/>
    </xf>
    <xf numFmtId="0" fontId="29" fillId="0" borderId="16" xfId="0" applyFont="1" applyBorder="1" applyAlignment="1">
      <alignment/>
    </xf>
    <xf numFmtId="3" fontId="26" fillId="0" borderId="18" xfId="0" applyNumberFormat="1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 wrapText="1"/>
    </xf>
    <xf numFmtId="3" fontId="24" fillId="0" borderId="18" xfId="0" applyNumberFormat="1" applyFont="1" applyBorder="1" applyAlignment="1">
      <alignment/>
    </xf>
    <xf numFmtId="49" fontId="36" fillId="0" borderId="15" xfId="0" applyNumberFormat="1" applyFont="1" applyBorder="1" applyAlignment="1">
      <alignment/>
    </xf>
    <xf numFmtId="0" fontId="33" fillId="0" borderId="16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3" fontId="36" fillId="0" borderId="17" xfId="0" applyNumberFormat="1" applyFont="1" applyBorder="1" applyAlignment="1">
      <alignment/>
    </xf>
    <xf numFmtId="0" fontId="22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9" fillId="0" borderId="16" xfId="0" applyFont="1" applyBorder="1" applyAlignment="1">
      <alignment/>
    </xf>
    <xf numFmtId="49" fontId="26" fillId="0" borderId="15" xfId="0" applyNumberFormat="1" applyFont="1" applyBorder="1" applyAlignment="1">
      <alignment horizontal="left" wrapText="1"/>
    </xf>
    <xf numFmtId="49" fontId="26" fillId="0" borderId="16" xfId="0" applyNumberFormat="1" applyFont="1" applyBorder="1" applyAlignment="1">
      <alignment horizontal="left" wrapText="1"/>
    </xf>
    <xf numFmtId="3" fontId="24" fillId="0" borderId="16" xfId="0" applyNumberFormat="1" applyFont="1" applyBorder="1" applyAlignment="1">
      <alignment/>
    </xf>
    <xf numFmtId="0" fontId="24" fillId="0" borderId="19" xfId="0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0" fontId="26" fillId="0" borderId="20" xfId="0" applyFont="1" applyBorder="1" applyAlignment="1">
      <alignment/>
    </xf>
    <xf numFmtId="3" fontId="24" fillId="0" borderId="21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26" fillId="0" borderId="0" xfId="97" applyFont="1">
      <alignment/>
      <protection/>
    </xf>
    <xf numFmtId="0" fontId="24" fillId="0" borderId="0" xfId="97" applyFont="1">
      <alignment/>
      <protection/>
    </xf>
    <xf numFmtId="0" fontId="23" fillId="0" borderId="0" xfId="97" applyFont="1">
      <alignment/>
      <protection/>
    </xf>
    <xf numFmtId="0" fontId="39" fillId="0" borderId="40" xfId="0" applyFont="1" applyBorder="1" applyAlignment="1">
      <alignment horizontal="center"/>
    </xf>
    <xf numFmtId="0" fontId="22" fillId="0" borderId="41" xfId="97" applyFont="1" applyBorder="1" applyAlignment="1">
      <alignment horizontal="center"/>
      <protection/>
    </xf>
    <xf numFmtId="0" fontId="22" fillId="0" borderId="36" xfId="97" applyFont="1" applyBorder="1" applyAlignment="1">
      <alignment horizontal="center"/>
      <protection/>
    </xf>
    <xf numFmtId="0" fontId="22" fillId="0" borderId="22" xfId="97" applyFont="1" applyBorder="1" applyAlignment="1">
      <alignment horizontal="center"/>
      <protection/>
    </xf>
    <xf numFmtId="0" fontId="22" fillId="0" borderId="42" xfId="97" applyFont="1" applyBorder="1" applyAlignment="1">
      <alignment horizontal="center"/>
      <protection/>
    </xf>
    <xf numFmtId="0" fontId="22" fillId="0" borderId="22" xfId="97" applyFont="1" applyBorder="1">
      <alignment/>
      <protection/>
    </xf>
    <xf numFmtId="0" fontId="23" fillId="0" borderId="43" xfId="97" applyFont="1" applyBorder="1">
      <alignment/>
      <protection/>
    </xf>
    <xf numFmtId="3" fontId="23" fillId="0" borderId="44" xfId="97" applyNumberFormat="1" applyFont="1" applyBorder="1">
      <alignment/>
      <protection/>
    </xf>
    <xf numFmtId="3" fontId="23" fillId="0" borderId="45" xfId="97" applyNumberFormat="1" applyFont="1" applyBorder="1">
      <alignment/>
      <protection/>
    </xf>
    <xf numFmtId="0" fontId="23" fillId="0" borderId="40" xfId="97" applyFont="1" applyBorder="1" applyAlignment="1" quotePrefix="1">
      <alignment horizontal="left"/>
      <protection/>
    </xf>
    <xf numFmtId="0" fontId="23" fillId="0" borderId="46" xfId="97" applyFont="1" applyBorder="1">
      <alignment/>
      <protection/>
    </xf>
    <xf numFmtId="3" fontId="23" fillId="0" borderId="47" xfId="97" applyNumberFormat="1" applyFont="1" applyBorder="1">
      <alignment/>
      <protection/>
    </xf>
    <xf numFmtId="3" fontId="23" fillId="0" borderId="39" xfId="97" applyNumberFormat="1" applyFont="1" applyBorder="1">
      <alignment/>
      <protection/>
    </xf>
    <xf numFmtId="0" fontId="23" fillId="0" borderId="28" xfId="97" applyFont="1" applyBorder="1">
      <alignment/>
      <protection/>
    </xf>
    <xf numFmtId="3" fontId="23" fillId="0" borderId="48" xfId="97" applyNumberFormat="1" applyFont="1" applyBorder="1">
      <alignment/>
      <protection/>
    </xf>
    <xf numFmtId="0" fontId="23" fillId="0" borderId="49" xfId="97" applyFont="1" applyBorder="1">
      <alignment/>
      <protection/>
    </xf>
    <xf numFmtId="3" fontId="23" fillId="0" borderId="18" xfId="97" applyNumberFormat="1" applyFont="1" applyBorder="1">
      <alignment/>
      <protection/>
    </xf>
    <xf numFmtId="0" fontId="23" fillId="0" borderId="28" xfId="97" applyFont="1" applyBorder="1" applyAlignment="1">
      <alignment/>
      <protection/>
    </xf>
    <xf numFmtId="0" fontId="40" fillId="0" borderId="49" xfId="97" applyFont="1" applyBorder="1">
      <alignment/>
      <protection/>
    </xf>
    <xf numFmtId="3" fontId="40" fillId="0" borderId="48" xfId="97" applyNumberFormat="1" applyFont="1" applyBorder="1">
      <alignment/>
      <protection/>
    </xf>
    <xf numFmtId="3" fontId="40" fillId="0" borderId="18" xfId="97" applyNumberFormat="1" applyFont="1" applyBorder="1">
      <alignment/>
      <protection/>
    </xf>
    <xf numFmtId="0" fontId="23" fillId="0" borderId="28" xfId="0" applyFont="1" applyBorder="1" applyAlignment="1">
      <alignment/>
    </xf>
    <xf numFmtId="0" fontId="41" fillId="0" borderId="28" xfId="99" applyFont="1" applyBorder="1">
      <alignment/>
      <protection/>
    </xf>
    <xf numFmtId="3" fontId="41" fillId="0" borderId="48" xfId="99" applyNumberFormat="1" applyFont="1" applyBorder="1">
      <alignment/>
      <protection/>
    </xf>
    <xf numFmtId="0" fontId="23" fillId="0" borderId="49" xfId="97" applyFont="1" applyBorder="1" applyAlignment="1">
      <alignment wrapText="1"/>
      <protection/>
    </xf>
    <xf numFmtId="3" fontId="23" fillId="0" borderId="48" xfId="97" applyNumberFormat="1" applyFont="1" applyBorder="1">
      <alignment/>
      <protection/>
    </xf>
    <xf numFmtId="3" fontId="23" fillId="0" borderId="18" xfId="97" applyNumberFormat="1" applyFont="1" applyBorder="1">
      <alignment/>
      <protection/>
    </xf>
    <xf numFmtId="0" fontId="23" fillId="0" borderId="28" xfId="0" applyFont="1" applyBorder="1" applyAlignment="1">
      <alignment shrinkToFit="1"/>
    </xf>
    <xf numFmtId="0" fontId="40" fillId="0" borderId="28" xfId="0" applyFont="1" applyBorder="1" applyAlignment="1">
      <alignment shrinkToFit="1"/>
    </xf>
    <xf numFmtId="0" fontId="40" fillId="0" borderId="28" xfId="97" applyFont="1" applyBorder="1">
      <alignment/>
      <protection/>
    </xf>
    <xf numFmtId="3" fontId="40" fillId="0" borderId="50" xfId="97" applyNumberFormat="1" applyFont="1" applyBorder="1">
      <alignment/>
      <protection/>
    </xf>
    <xf numFmtId="0" fontId="40" fillId="0" borderId="31" xfId="97" applyFont="1" applyBorder="1">
      <alignment/>
      <protection/>
    </xf>
    <xf numFmtId="3" fontId="40" fillId="0" borderId="51" xfId="97" applyNumberFormat="1" applyFont="1" applyBorder="1">
      <alignment/>
      <protection/>
    </xf>
    <xf numFmtId="0" fontId="23" fillId="0" borderId="52" xfId="97" applyFont="1" applyBorder="1">
      <alignment/>
      <protection/>
    </xf>
    <xf numFmtId="3" fontId="40" fillId="0" borderId="29" xfId="97" applyNumberFormat="1" applyFont="1" applyBorder="1">
      <alignment/>
      <protection/>
    </xf>
    <xf numFmtId="3" fontId="40" fillId="0" borderId="53" xfId="97" applyNumberFormat="1" applyFont="1" applyBorder="1">
      <alignment/>
      <protection/>
    </xf>
    <xf numFmtId="0" fontId="23" fillId="0" borderId="37" xfId="97" applyFont="1" applyBorder="1" applyAlignment="1">
      <alignment wrapText="1"/>
      <protection/>
    </xf>
    <xf numFmtId="3" fontId="23" fillId="0" borderId="36" xfId="97" applyNumberFormat="1" applyFont="1" applyBorder="1">
      <alignment/>
      <protection/>
    </xf>
    <xf numFmtId="0" fontId="22" fillId="0" borderId="54" xfId="97" applyFont="1" applyBorder="1">
      <alignment/>
      <protection/>
    </xf>
    <xf numFmtId="3" fontId="22" fillId="0" borderId="55" xfId="97" applyNumberFormat="1" applyFont="1" applyBorder="1">
      <alignment/>
      <protection/>
    </xf>
    <xf numFmtId="0" fontId="22" fillId="0" borderId="56" xfId="97" applyFont="1" applyBorder="1">
      <alignment/>
      <protection/>
    </xf>
    <xf numFmtId="3" fontId="22" fillId="0" borderId="54" xfId="97" applyNumberFormat="1" applyFont="1" applyBorder="1">
      <alignment/>
      <protection/>
    </xf>
    <xf numFmtId="0" fontId="26" fillId="0" borderId="0" xfId="97" applyFont="1" applyBorder="1">
      <alignment/>
      <protection/>
    </xf>
    <xf numFmtId="0" fontId="26" fillId="0" borderId="31" xfId="97" applyFont="1" applyBorder="1">
      <alignment/>
      <protection/>
    </xf>
    <xf numFmtId="0" fontId="22" fillId="0" borderId="43" xfId="97" applyFont="1" applyBorder="1">
      <alignment/>
      <protection/>
    </xf>
    <xf numFmtId="3" fontId="22" fillId="0" borderId="44" xfId="97" applyNumberFormat="1" applyFont="1" applyBorder="1">
      <alignment/>
      <protection/>
    </xf>
    <xf numFmtId="3" fontId="22" fillId="0" borderId="45" xfId="97" applyNumberFormat="1" applyFont="1" applyBorder="1">
      <alignment/>
      <protection/>
    </xf>
    <xf numFmtId="0" fontId="22" fillId="0" borderId="57" xfId="97" applyFont="1" applyBorder="1">
      <alignment/>
      <protection/>
    </xf>
    <xf numFmtId="3" fontId="24" fillId="0" borderId="39" xfId="97" applyNumberFormat="1" applyFont="1" applyBorder="1">
      <alignment/>
      <protection/>
    </xf>
    <xf numFmtId="0" fontId="22" fillId="0" borderId="49" xfId="97" applyFont="1" applyBorder="1">
      <alignment/>
      <protection/>
    </xf>
    <xf numFmtId="0" fontId="22" fillId="0" borderId="58" xfId="97" applyFont="1" applyBorder="1">
      <alignment/>
      <protection/>
    </xf>
    <xf numFmtId="3" fontId="22" fillId="0" borderId="48" xfId="97" applyNumberFormat="1" applyFont="1" applyBorder="1">
      <alignment/>
      <protection/>
    </xf>
    <xf numFmtId="3" fontId="24" fillId="0" borderId="50" xfId="97" applyNumberFormat="1" applyFont="1" applyBorder="1">
      <alignment/>
      <protection/>
    </xf>
    <xf numFmtId="0" fontId="22" fillId="0" borderId="54" xfId="0" applyFont="1" applyBorder="1" applyAlignment="1">
      <alignment/>
    </xf>
    <xf numFmtId="3" fontId="22" fillId="0" borderId="55" xfId="0" applyNumberFormat="1" applyFont="1" applyBorder="1" applyAlignment="1">
      <alignment/>
    </xf>
    <xf numFmtId="0" fontId="22" fillId="0" borderId="59" xfId="0" applyFont="1" applyBorder="1" applyAlignment="1">
      <alignment/>
    </xf>
    <xf numFmtId="3" fontId="22" fillId="0" borderId="55" xfId="97" applyNumberFormat="1" applyFont="1" applyBorder="1">
      <alignment/>
      <protection/>
    </xf>
    <xf numFmtId="3" fontId="22" fillId="0" borderId="54" xfId="97" applyNumberFormat="1" applyFont="1" applyBorder="1">
      <alignment/>
      <protection/>
    </xf>
    <xf numFmtId="0" fontId="23" fillId="0" borderId="0" xfId="97" applyFont="1" applyBorder="1">
      <alignment/>
      <protection/>
    </xf>
    <xf numFmtId="0" fontId="23" fillId="0" borderId="0" xfId="97" applyFont="1" applyAlignment="1">
      <alignment/>
      <protection/>
    </xf>
    <xf numFmtId="0" fontId="22" fillId="0" borderId="0" xfId="97" applyFont="1" applyAlignment="1" quotePrefix="1">
      <alignment horizontal="center"/>
      <protection/>
    </xf>
    <xf numFmtId="0" fontId="22" fillId="0" borderId="29" xfId="97" applyFont="1" applyBorder="1" applyAlignment="1">
      <alignment horizontal="centerContinuous"/>
      <protection/>
    </xf>
    <xf numFmtId="0" fontId="22" fillId="0" borderId="60" xfId="97" applyFont="1" applyBorder="1" applyAlignment="1">
      <alignment horizontal="centerContinuous"/>
      <protection/>
    </xf>
    <xf numFmtId="0" fontId="23" fillId="0" borderId="49" xfId="97" applyFont="1" applyBorder="1" applyAlignment="1">
      <alignment horizontal="left"/>
      <protection/>
    </xf>
    <xf numFmtId="0" fontId="40" fillId="0" borderId="49" xfId="97" applyFont="1" applyBorder="1">
      <alignment/>
      <protection/>
    </xf>
    <xf numFmtId="3" fontId="40" fillId="0" borderId="48" xfId="97" applyNumberFormat="1" applyFont="1" applyBorder="1">
      <alignment/>
      <protection/>
    </xf>
    <xf numFmtId="3" fontId="40" fillId="0" borderId="18" xfId="97" applyNumberFormat="1" applyFont="1" applyBorder="1">
      <alignment/>
      <protection/>
    </xf>
    <xf numFmtId="0" fontId="23" fillId="0" borderId="49" xfId="97" applyFont="1" applyBorder="1">
      <alignment/>
      <protection/>
    </xf>
    <xf numFmtId="0" fontId="26" fillId="0" borderId="0" xfId="97" applyFont="1">
      <alignment/>
      <protection/>
    </xf>
    <xf numFmtId="0" fontId="23" fillId="0" borderId="61" xfId="97" applyFont="1" applyBorder="1">
      <alignment/>
      <protection/>
    </xf>
    <xf numFmtId="3" fontId="23" fillId="0" borderId="51" xfId="97" applyNumberFormat="1" applyFont="1" applyBorder="1">
      <alignment/>
      <protection/>
    </xf>
    <xf numFmtId="0" fontId="23" fillId="0" borderId="61" xfId="97" applyFont="1" applyBorder="1">
      <alignment/>
      <protection/>
    </xf>
    <xf numFmtId="3" fontId="23" fillId="0" borderId="51" xfId="97" applyNumberFormat="1" applyFont="1" applyBorder="1">
      <alignment/>
      <protection/>
    </xf>
    <xf numFmtId="3" fontId="23" fillId="0" borderId="50" xfId="97" applyNumberFormat="1" applyFont="1" applyBorder="1">
      <alignment/>
      <protection/>
    </xf>
    <xf numFmtId="0" fontId="40" fillId="0" borderId="61" xfId="97" applyFont="1" applyBorder="1">
      <alignment/>
      <protection/>
    </xf>
    <xf numFmtId="0" fontId="22" fillId="0" borderId="54" xfId="97" applyFont="1" applyBorder="1">
      <alignment/>
      <protection/>
    </xf>
    <xf numFmtId="3" fontId="26" fillId="0" borderId="0" xfId="97" applyNumberFormat="1" applyFont="1">
      <alignment/>
      <protection/>
    </xf>
    <xf numFmtId="0" fontId="22" fillId="0" borderId="46" xfId="97" applyFont="1" applyBorder="1">
      <alignment/>
      <protection/>
    </xf>
    <xf numFmtId="3" fontId="22" fillId="0" borderId="47" xfId="97" applyNumberFormat="1" applyFont="1" applyBorder="1">
      <alignment/>
      <protection/>
    </xf>
    <xf numFmtId="3" fontId="22" fillId="0" borderId="39" xfId="97" applyNumberFormat="1" applyFont="1" applyBorder="1">
      <alignment/>
      <protection/>
    </xf>
    <xf numFmtId="0" fontId="24" fillId="0" borderId="46" xfId="97" applyFont="1" applyBorder="1">
      <alignment/>
      <protection/>
    </xf>
    <xf numFmtId="0" fontId="24" fillId="0" borderId="47" xfId="97" applyFont="1" applyBorder="1">
      <alignment/>
      <protection/>
    </xf>
    <xf numFmtId="0" fontId="22" fillId="0" borderId="49" xfId="97" applyFont="1" applyBorder="1">
      <alignment/>
      <protection/>
    </xf>
    <xf numFmtId="0" fontId="23" fillId="0" borderId="49" xfId="97" applyFont="1" applyBorder="1" applyAlignment="1">
      <alignment wrapText="1"/>
      <protection/>
    </xf>
    <xf numFmtId="3" fontId="22" fillId="0" borderId="48" xfId="97" applyNumberFormat="1" applyFont="1" applyBorder="1">
      <alignment/>
      <protection/>
    </xf>
    <xf numFmtId="0" fontId="22" fillId="0" borderId="61" xfId="97" applyFont="1" applyBorder="1" applyAlignment="1">
      <alignment wrapText="1"/>
      <protection/>
    </xf>
    <xf numFmtId="3" fontId="22" fillId="0" borderId="51" xfId="97" applyNumberFormat="1" applyFont="1" applyBorder="1">
      <alignment/>
      <protection/>
    </xf>
    <xf numFmtId="0" fontId="22" fillId="0" borderId="49" xfId="97" applyFont="1" applyBorder="1" applyAlignment="1">
      <alignment wrapText="1"/>
      <protection/>
    </xf>
    <xf numFmtId="3" fontId="22" fillId="0" borderId="15" xfId="97" applyNumberFormat="1" applyFont="1" applyBorder="1">
      <alignment/>
      <protection/>
    </xf>
    <xf numFmtId="3" fontId="40" fillId="0" borderId="22" xfId="97" applyNumberFormat="1" applyFont="1" applyBorder="1">
      <alignment/>
      <protection/>
    </xf>
    <xf numFmtId="0" fontId="22" fillId="0" borderId="60" xfId="97" applyFont="1" applyBorder="1">
      <alignment/>
      <protection/>
    </xf>
    <xf numFmtId="3" fontId="22" fillId="0" borderId="29" xfId="97" applyNumberFormat="1" applyFont="1" applyBorder="1">
      <alignment/>
      <protection/>
    </xf>
    <xf numFmtId="3" fontId="22" fillId="0" borderId="60" xfId="97" applyNumberFormat="1" applyFont="1" applyBorder="1">
      <alignment/>
      <protection/>
    </xf>
    <xf numFmtId="0" fontId="22" fillId="0" borderId="0" xfId="97" applyFont="1" applyBorder="1">
      <alignment/>
      <protection/>
    </xf>
    <xf numFmtId="3" fontId="22" fillId="0" borderId="0" xfId="97" applyNumberFormat="1" applyFont="1" applyBorder="1">
      <alignment/>
      <protection/>
    </xf>
    <xf numFmtId="3" fontId="22" fillId="0" borderId="0" xfId="97" applyNumberFormat="1" applyFont="1">
      <alignment/>
      <protection/>
    </xf>
    <xf numFmtId="3" fontId="24" fillId="0" borderId="0" xfId="97" applyNumberFormat="1" applyFont="1" applyBorder="1">
      <alignment/>
      <protection/>
    </xf>
    <xf numFmtId="0" fontId="26" fillId="0" borderId="0" xfId="97" applyFont="1" applyAlignment="1">
      <alignment/>
      <protection/>
    </xf>
    <xf numFmtId="3" fontId="26" fillId="0" borderId="0" xfId="97" applyNumberFormat="1" applyFont="1" applyAlignment="1">
      <alignment horizontal="right"/>
      <protection/>
    </xf>
    <xf numFmtId="0" fontId="42" fillId="0" borderId="0" xfId="97" applyFont="1">
      <alignment/>
      <protection/>
    </xf>
    <xf numFmtId="3" fontId="42" fillId="0" borderId="0" xfId="97" applyNumberFormat="1" applyFont="1" applyAlignment="1">
      <alignment/>
      <protection/>
    </xf>
    <xf numFmtId="3" fontId="42" fillId="0" borderId="0" xfId="97" applyNumberFormat="1" applyFont="1">
      <alignment/>
      <protection/>
    </xf>
    <xf numFmtId="3" fontId="23" fillId="0" borderId="50" xfId="97" applyNumberFormat="1" applyFont="1" applyBorder="1">
      <alignment/>
      <protection/>
    </xf>
    <xf numFmtId="3" fontId="22" fillId="0" borderId="50" xfId="97" applyNumberFormat="1" applyFont="1" applyBorder="1">
      <alignment/>
      <protection/>
    </xf>
    <xf numFmtId="3" fontId="23" fillId="0" borderId="58" xfId="97" applyNumberFormat="1" applyFont="1" applyBorder="1">
      <alignment/>
      <protection/>
    </xf>
    <xf numFmtId="0" fontId="43" fillId="0" borderId="0" xfId="95" applyFont="1" applyFill="1" applyBorder="1" applyAlignment="1">
      <alignment horizontal="center" vertical="center"/>
      <protection/>
    </xf>
    <xf numFmtId="0" fontId="38" fillId="0" borderId="0" xfId="95">
      <alignment/>
      <protection/>
    </xf>
    <xf numFmtId="0" fontId="44" fillId="0" borderId="13" xfId="95" applyFont="1" applyFill="1" applyBorder="1" applyAlignment="1">
      <alignment horizontal="center" vertical="center" wrapText="1"/>
      <protection/>
    </xf>
    <xf numFmtId="0" fontId="44" fillId="0" borderId="16" xfId="95" applyFont="1" applyFill="1" applyBorder="1" applyAlignment="1">
      <alignment horizontal="center" vertical="center" wrapText="1"/>
      <protection/>
    </xf>
    <xf numFmtId="0" fontId="44" fillId="0" borderId="15" xfId="95" applyFont="1" applyFill="1" applyBorder="1" applyAlignment="1">
      <alignment horizontal="center" vertical="center" wrapText="1"/>
      <protection/>
    </xf>
    <xf numFmtId="0" fontId="44" fillId="0" borderId="62" xfId="95" applyFont="1" applyFill="1" applyBorder="1" applyAlignment="1">
      <alignment horizontal="center" vertical="center" wrapText="1"/>
      <protection/>
    </xf>
    <xf numFmtId="0" fontId="45" fillId="0" borderId="15" xfId="95" applyFont="1" applyBorder="1" applyAlignment="1">
      <alignment horizontal="left" vertical="center" wrapText="1"/>
      <protection/>
    </xf>
    <xf numFmtId="0" fontId="45" fillId="0" borderId="16" xfId="95" applyFont="1" applyBorder="1" applyAlignment="1">
      <alignment horizontal="left" vertical="center" wrapText="1"/>
      <protection/>
    </xf>
    <xf numFmtId="0" fontId="45" fillId="0" borderId="16" xfId="95" applyFont="1" applyBorder="1" applyAlignment="1">
      <alignment vertical="center" wrapText="1"/>
      <protection/>
    </xf>
    <xf numFmtId="3" fontId="45" fillId="0" borderId="16" xfId="95" applyNumberFormat="1" applyFont="1" applyBorder="1" applyAlignment="1">
      <alignment vertical="center"/>
      <protection/>
    </xf>
    <xf numFmtId="3" fontId="45" fillId="0" borderId="18" xfId="95" applyNumberFormat="1" applyFont="1" applyBorder="1" applyAlignment="1">
      <alignment vertical="center"/>
      <protection/>
    </xf>
    <xf numFmtId="3" fontId="38" fillId="0" borderId="0" xfId="95" applyNumberFormat="1">
      <alignment/>
      <protection/>
    </xf>
    <xf numFmtId="0" fontId="46" fillId="0" borderId="0" xfId="95" applyFont="1">
      <alignment/>
      <protection/>
    </xf>
    <xf numFmtId="3" fontId="46" fillId="0" borderId="0" xfId="95" applyNumberFormat="1" applyFont="1">
      <alignment/>
      <protection/>
    </xf>
    <xf numFmtId="0" fontId="25" fillId="0" borderId="15" xfId="95" applyFont="1" applyBorder="1" applyAlignment="1">
      <alignment horizontal="left" vertical="center" wrapText="1"/>
      <protection/>
    </xf>
    <xf numFmtId="0" fontId="25" fillId="0" borderId="16" xfId="95" applyFont="1" applyBorder="1" applyAlignment="1">
      <alignment horizontal="left" vertical="center" wrapText="1"/>
      <protection/>
    </xf>
    <xf numFmtId="0" fontId="25" fillId="0" borderId="16" xfId="95" applyFont="1" applyBorder="1" applyAlignment="1">
      <alignment vertical="center" wrapText="1"/>
      <protection/>
    </xf>
    <xf numFmtId="3" fontId="25" fillId="0" borderId="16" xfId="95" applyNumberFormat="1" applyFont="1" applyBorder="1" applyAlignment="1">
      <alignment vertical="center"/>
      <protection/>
    </xf>
    <xf numFmtId="3" fontId="25" fillId="0" borderId="18" xfId="95" applyNumberFormat="1" applyFont="1" applyBorder="1" applyAlignment="1">
      <alignment vertical="center"/>
      <protection/>
    </xf>
    <xf numFmtId="0" fontId="25" fillId="0" borderId="16" xfId="95" applyFont="1" applyBorder="1" applyAlignment="1">
      <alignment vertical="center" wrapText="1"/>
      <protection/>
    </xf>
    <xf numFmtId="0" fontId="47" fillId="0" borderId="0" xfId="95" applyFont="1">
      <alignment/>
      <protection/>
    </xf>
    <xf numFmtId="0" fontId="47" fillId="0" borderId="0" xfId="95" applyFont="1">
      <alignment/>
      <protection/>
    </xf>
    <xf numFmtId="3" fontId="47" fillId="0" borderId="0" xfId="95" applyNumberFormat="1" applyFont="1">
      <alignment/>
      <protection/>
    </xf>
    <xf numFmtId="0" fontId="25" fillId="0" borderId="16" xfId="95" applyFont="1" applyBorder="1" applyAlignment="1">
      <alignment horizontal="left" vertical="center" wrapText="1"/>
      <protection/>
    </xf>
    <xf numFmtId="0" fontId="38" fillId="0" borderId="23" xfId="95" applyBorder="1">
      <alignment/>
      <protection/>
    </xf>
    <xf numFmtId="0" fontId="38" fillId="0" borderId="0" xfId="95" applyBorder="1">
      <alignment/>
      <protection/>
    </xf>
    <xf numFmtId="0" fontId="47" fillId="0" borderId="0" xfId="95" applyFont="1" applyBorder="1">
      <alignment/>
      <protection/>
    </xf>
    <xf numFmtId="3" fontId="38" fillId="0" borderId="0" xfId="95" applyNumberFormat="1" applyBorder="1">
      <alignment/>
      <protection/>
    </xf>
    <xf numFmtId="3" fontId="38" fillId="0" borderId="63" xfId="95" applyNumberFormat="1" applyBorder="1">
      <alignment/>
      <protection/>
    </xf>
    <xf numFmtId="0" fontId="47" fillId="0" borderId="23" xfId="95" applyFont="1" applyBorder="1">
      <alignment/>
      <protection/>
    </xf>
    <xf numFmtId="0" fontId="47" fillId="0" borderId="0" xfId="95" applyFont="1" applyBorder="1">
      <alignment/>
      <protection/>
    </xf>
    <xf numFmtId="3" fontId="47" fillId="0" borderId="0" xfId="95" applyNumberFormat="1" applyFont="1" applyBorder="1">
      <alignment/>
      <protection/>
    </xf>
    <xf numFmtId="3" fontId="47" fillId="0" borderId="63" xfId="95" applyNumberFormat="1" applyFont="1" applyBorder="1">
      <alignment/>
      <protection/>
    </xf>
    <xf numFmtId="3" fontId="47" fillId="0" borderId="0" xfId="95" applyNumberFormat="1" applyFont="1">
      <alignment/>
      <protection/>
    </xf>
    <xf numFmtId="0" fontId="48" fillId="0" borderId="23" xfId="95" applyFont="1" applyBorder="1">
      <alignment/>
      <protection/>
    </xf>
    <xf numFmtId="0" fontId="48" fillId="0" borderId="0" xfId="95" applyFont="1" applyBorder="1">
      <alignment/>
      <protection/>
    </xf>
    <xf numFmtId="0" fontId="49" fillId="0" borderId="0" xfId="95" applyFont="1" applyBorder="1">
      <alignment/>
      <protection/>
    </xf>
    <xf numFmtId="3" fontId="48" fillId="0" borderId="0" xfId="95" applyNumberFormat="1" applyFont="1" applyBorder="1">
      <alignment/>
      <protection/>
    </xf>
    <xf numFmtId="3" fontId="48" fillId="0" borderId="63" xfId="95" applyNumberFormat="1" applyFont="1" applyBorder="1">
      <alignment/>
      <protection/>
    </xf>
    <xf numFmtId="0" fontId="48" fillId="0" borderId="0" xfId="95" applyFont="1">
      <alignment/>
      <protection/>
    </xf>
    <xf numFmtId="3" fontId="48" fillId="0" borderId="0" xfId="95" applyNumberFormat="1" applyFont="1">
      <alignment/>
      <protection/>
    </xf>
    <xf numFmtId="3" fontId="48" fillId="0" borderId="0" xfId="95" applyNumberFormat="1" applyFont="1" applyFill="1" applyBorder="1">
      <alignment/>
      <protection/>
    </xf>
    <xf numFmtId="3" fontId="38" fillId="0" borderId="0" xfId="95" applyNumberFormat="1" applyFont="1" applyBorder="1">
      <alignment/>
      <protection/>
    </xf>
    <xf numFmtId="3" fontId="38" fillId="0" borderId="63" xfId="95" applyNumberFormat="1" applyFont="1" applyBorder="1">
      <alignment/>
      <protection/>
    </xf>
    <xf numFmtId="0" fontId="38" fillId="0" borderId="0" xfId="95" applyFont="1">
      <alignment/>
      <protection/>
    </xf>
    <xf numFmtId="0" fontId="47" fillId="0" borderId="15" xfId="95" applyFont="1" applyBorder="1" applyAlignment="1">
      <alignment wrapText="1"/>
      <protection/>
    </xf>
    <xf numFmtId="3" fontId="25" fillId="0" borderId="16" xfId="95" applyNumberFormat="1" applyFont="1" applyBorder="1" applyAlignment="1">
      <alignment vertical="center" wrapText="1"/>
      <protection/>
    </xf>
    <xf numFmtId="0" fontId="47" fillId="0" borderId="15" xfId="95" applyFont="1" applyBorder="1">
      <alignment/>
      <protection/>
    </xf>
    <xf numFmtId="0" fontId="47" fillId="0" borderId="16" xfId="95" applyFont="1" applyBorder="1">
      <alignment/>
      <protection/>
    </xf>
    <xf numFmtId="0" fontId="47" fillId="0" borderId="16" xfId="95" applyFont="1" applyBorder="1">
      <alignment/>
      <protection/>
    </xf>
    <xf numFmtId="0" fontId="38" fillId="0" borderId="16" xfId="95" applyBorder="1">
      <alignment/>
      <protection/>
    </xf>
    <xf numFmtId="3" fontId="38" fillId="0" borderId="16" xfId="95" applyNumberFormat="1" applyBorder="1">
      <alignment/>
      <protection/>
    </xf>
    <xf numFmtId="3" fontId="38" fillId="0" borderId="18" xfId="95" applyNumberFormat="1" applyBorder="1">
      <alignment/>
      <protection/>
    </xf>
    <xf numFmtId="3" fontId="47" fillId="0" borderId="16" xfId="95" applyNumberFormat="1" applyFont="1" applyBorder="1">
      <alignment/>
      <protection/>
    </xf>
    <xf numFmtId="3" fontId="47" fillId="0" borderId="18" xfId="95" applyNumberFormat="1" applyFont="1" applyBorder="1">
      <alignment/>
      <protection/>
    </xf>
    <xf numFmtId="0" fontId="46" fillId="0" borderId="23" xfId="95" applyFont="1" applyBorder="1">
      <alignment/>
      <protection/>
    </xf>
    <xf numFmtId="0" fontId="50" fillId="0" borderId="0" xfId="95" applyFont="1" applyBorder="1">
      <alignment/>
      <protection/>
    </xf>
    <xf numFmtId="0" fontId="47" fillId="0" borderId="19" xfId="95" applyFont="1" applyBorder="1" applyAlignment="1">
      <alignment wrapText="1"/>
      <protection/>
    </xf>
    <xf numFmtId="0" fontId="25" fillId="0" borderId="20" xfId="95" applyFont="1" applyBorder="1" applyAlignment="1">
      <alignment horizontal="left" vertical="center" wrapText="1"/>
      <protection/>
    </xf>
    <xf numFmtId="0" fontId="25" fillId="0" borderId="20" xfId="95" applyFont="1" applyBorder="1" applyAlignment="1">
      <alignment vertical="center" wrapText="1"/>
      <protection/>
    </xf>
    <xf numFmtId="3" fontId="47" fillId="0" borderId="20" xfId="95" applyNumberFormat="1" applyFont="1" applyBorder="1">
      <alignment/>
      <protection/>
    </xf>
    <xf numFmtId="3" fontId="47" fillId="0" borderId="22" xfId="95" applyNumberFormat="1" applyFont="1" applyBorder="1">
      <alignment/>
      <protection/>
    </xf>
    <xf numFmtId="0" fontId="25" fillId="0" borderId="20" xfId="95" applyFont="1" applyBorder="1" applyAlignment="1">
      <alignment vertical="center" wrapText="1"/>
      <protection/>
    </xf>
    <xf numFmtId="3" fontId="45" fillId="0" borderId="17" xfId="95" applyNumberFormat="1" applyFont="1" applyBorder="1" applyAlignment="1">
      <alignment vertical="center"/>
      <protection/>
    </xf>
    <xf numFmtId="3" fontId="25" fillId="0" borderId="17" xfId="95" applyNumberFormat="1" applyFont="1" applyBorder="1" applyAlignment="1">
      <alignment vertical="center"/>
      <protection/>
    </xf>
    <xf numFmtId="0" fontId="38" fillId="0" borderId="17" xfId="95" applyBorder="1">
      <alignment/>
      <protection/>
    </xf>
    <xf numFmtId="3" fontId="38" fillId="0" borderId="17" xfId="95" applyNumberFormat="1" applyBorder="1">
      <alignment/>
      <protection/>
    </xf>
    <xf numFmtId="3" fontId="47" fillId="0" borderId="17" xfId="95" applyNumberFormat="1" applyFont="1" applyBorder="1">
      <alignment/>
      <protection/>
    </xf>
    <xf numFmtId="3" fontId="47" fillId="0" borderId="21" xfId="95" applyNumberFormat="1" applyFont="1" applyBorder="1">
      <alignment/>
      <protection/>
    </xf>
    <xf numFmtId="3" fontId="25" fillId="0" borderId="18" xfId="95" applyNumberFormat="1" applyFont="1" applyBorder="1" applyAlignment="1">
      <alignment vertical="center"/>
      <protection/>
    </xf>
    <xf numFmtId="0" fontId="51" fillId="0" borderId="0" xfId="96" applyFont="1" applyFill="1" applyBorder="1" applyAlignment="1">
      <alignment horizontal="center" vertical="center"/>
      <protection/>
    </xf>
    <xf numFmtId="0" fontId="45" fillId="0" borderId="0" xfId="96" applyFont="1">
      <alignment/>
      <protection/>
    </xf>
    <xf numFmtId="0" fontId="44" fillId="0" borderId="64" xfId="96" applyFont="1" applyFill="1" applyBorder="1" applyAlignment="1">
      <alignment horizontal="center" vertical="center" wrapText="1"/>
      <protection/>
    </xf>
    <xf numFmtId="0" fontId="45" fillId="0" borderId="64" xfId="96" applyFont="1" applyBorder="1" applyAlignment="1">
      <alignment vertical="center" wrapText="1"/>
      <protection/>
    </xf>
    <xf numFmtId="3" fontId="45" fillId="0" borderId="64" xfId="96" applyNumberFormat="1" applyFont="1" applyBorder="1" applyAlignment="1">
      <alignment vertical="center"/>
      <protection/>
    </xf>
    <xf numFmtId="3" fontId="45" fillId="0" borderId="65" xfId="96" applyNumberFormat="1" applyFont="1" applyBorder="1" applyAlignment="1">
      <alignment vertical="center"/>
      <protection/>
    </xf>
    <xf numFmtId="0" fontId="25" fillId="0" borderId="66" xfId="96" applyFont="1" applyBorder="1" applyAlignment="1">
      <alignment horizontal="center" vertical="center" wrapText="1"/>
      <protection/>
    </xf>
    <xf numFmtId="0" fontId="25" fillId="0" borderId="64" xfId="96" applyFont="1" applyBorder="1" applyAlignment="1">
      <alignment vertical="center" wrapText="1"/>
      <protection/>
    </xf>
    <xf numFmtId="3" fontId="25" fillId="0" borderId="64" xfId="96" applyNumberFormat="1" applyFont="1" applyBorder="1" applyAlignment="1">
      <alignment vertical="center"/>
      <protection/>
    </xf>
    <xf numFmtId="3" fontId="25" fillId="0" borderId="65" xfId="96" applyNumberFormat="1" applyFont="1" applyBorder="1" applyAlignment="1">
      <alignment vertical="center"/>
      <protection/>
    </xf>
    <xf numFmtId="0" fontId="25" fillId="0" borderId="67" xfId="96" applyFont="1" applyBorder="1" applyAlignment="1">
      <alignment horizontal="center" vertical="center" wrapText="1"/>
      <protection/>
    </xf>
    <xf numFmtId="0" fontId="25" fillId="0" borderId="68" xfId="96" applyFont="1" applyBorder="1" applyAlignment="1">
      <alignment vertical="center" wrapText="1"/>
      <protection/>
    </xf>
    <xf numFmtId="3" fontId="25" fillId="0" borderId="68" xfId="96" applyNumberFormat="1" applyFont="1" applyBorder="1" applyAlignment="1">
      <alignment vertical="center"/>
      <protection/>
    </xf>
    <xf numFmtId="3" fontId="25" fillId="0" borderId="69" xfId="96" applyNumberFormat="1" applyFont="1" applyBorder="1" applyAlignment="1">
      <alignment vertical="center"/>
      <protection/>
    </xf>
    <xf numFmtId="0" fontId="45" fillId="0" borderId="0" xfId="96" applyFont="1" applyBorder="1">
      <alignment/>
      <protection/>
    </xf>
    <xf numFmtId="0" fontId="52" fillId="0" borderId="0" xfId="98" applyFont="1" applyBorder="1" applyAlignment="1">
      <alignment horizontal="center" vertical="center"/>
      <protection/>
    </xf>
    <xf numFmtId="0" fontId="44" fillId="0" borderId="70" xfId="96" applyFont="1" applyFill="1" applyBorder="1" applyAlignment="1">
      <alignment horizontal="center" vertical="center"/>
      <protection/>
    </xf>
    <xf numFmtId="3" fontId="45" fillId="46" borderId="64" xfId="96" applyNumberFormat="1" applyFont="1" applyFill="1" applyBorder="1" applyAlignment="1">
      <alignment vertical="center"/>
      <protection/>
    </xf>
    <xf numFmtId="3" fontId="25" fillId="0" borderId="66" xfId="96" applyNumberFormat="1" applyFont="1" applyBorder="1" applyAlignment="1">
      <alignment horizontal="center" vertical="center"/>
      <protection/>
    </xf>
    <xf numFmtId="3" fontId="25" fillId="0" borderId="67" xfId="96" applyNumberFormat="1" applyFont="1" applyBorder="1" applyAlignment="1">
      <alignment horizontal="center" vertical="center"/>
      <protection/>
    </xf>
    <xf numFmtId="0" fontId="38" fillId="0" borderId="0" xfId="94">
      <alignment/>
      <protection/>
    </xf>
    <xf numFmtId="3" fontId="38" fillId="0" borderId="0" xfId="94" applyNumberFormat="1">
      <alignment/>
      <protection/>
    </xf>
    <xf numFmtId="0" fontId="25" fillId="0" borderId="13" xfId="94" applyFont="1" applyBorder="1">
      <alignment/>
      <protection/>
    </xf>
    <xf numFmtId="3" fontId="25" fillId="0" borderId="71" xfId="94" applyNumberFormat="1" applyFont="1" applyBorder="1" applyAlignment="1">
      <alignment horizontal="center"/>
      <protection/>
    </xf>
    <xf numFmtId="3" fontId="25" fillId="0" borderId="45" xfId="94" applyNumberFormat="1" applyFont="1" applyBorder="1" applyAlignment="1">
      <alignment horizontal="center"/>
      <protection/>
    </xf>
    <xf numFmtId="0" fontId="47" fillId="0" borderId="0" xfId="94" applyFont="1">
      <alignment/>
      <protection/>
    </xf>
    <xf numFmtId="0" fontId="45" fillId="0" borderId="15" xfId="94" applyFont="1" applyBorder="1">
      <alignment/>
      <protection/>
    </xf>
    <xf numFmtId="3" fontId="45" fillId="0" borderId="16" xfId="94" applyNumberFormat="1" applyFont="1" applyBorder="1">
      <alignment/>
      <protection/>
    </xf>
    <xf numFmtId="3" fontId="45" fillId="0" borderId="18" xfId="94" applyNumberFormat="1" applyFont="1" applyBorder="1">
      <alignment/>
      <protection/>
    </xf>
    <xf numFmtId="0" fontId="25" fillId="0" borderId="15" xfId="94" applyFont="1" applyBorder="1">
      <alignment/>
      <protection/>
    </xf>
    <xf numFmtId="3" fontId="25" fillId="0" borderId="16" xfId="94" applyNumberFormat="1" applyFont="1" applyBorder="1">
      <alignment/>
      <protection/>
    </xf>
    <xf numFmtId="3" fontId="25" fillId="0" borderId="18" xfId="94" applyNumberFormat="1" applyFont="1" applyBorder="1">
      <alignment/>
      <protection/>
    </xf>
    <xf numFmtId="0" fontId="38" fillId="0" borderId="0" xfId="94" applyFont="1">
      <alignment/>
      <protection/>
    </xf>
    <xf numFmtId="0" fontId="45" fillId="0" borderId="15" xfId="94" applyFont="1" applyBorder="1" applyAlignment="1">
      <alignment wrapText="1"/>
      <protection/>
    </xf>
    <xf numFmtId="0" fontId="38" fillId="0" borderId="0" xfId="94" applyFont="1">
      <alignment/>
      <protection/>
    </xf>
    <xf numFmtId="0" fontId="54" fillId="0" borderId="19" xfId="94" applyFont="1" applyBorder="1">
      <alignment/>
      <protection/>
    </xf>
    <xf numFmtId="3" fontId="54" fillId="0" borderId="20" xfId="94" applyNumberFormat="1" applyFont="1" applyBorder="1">
      <alignment/>
      <protection/>
    </xf>
    <xf numFmtId="3" fontId="54" fillId="0" borderId="22" xfId="94" applyNumberFormat="1" applyFont="1" applyBorder="1">
      <alignment/>
      <protection/>
    </xf>
    <xf numFmtId="0" fontId="55" fillId="0" borderId="0" xfId="94" applyFont="1">
      <alignment/>
      <protection/>
    </xf>
    <xf numFmtId="3" fontId="38" fillId="0" borderId="0" xfId="94" applyNumberFormat="1" applyAlignment="1">
      <alignment horizontal="left"/>
      <protection/>
    </xf>
    <xf numFmtId="3" fontId="45" fillId="0" borderId="15" xfId="94" applyNumberFormat="1" applyFont="1" applyBorder="1" applyAlignment="1">
      <alignment horizontal="left"/>
      <protection/>
    </xf>
    <xf numFmtId="0" fontId="45" fillId="0" borderId="0" xfId="94" applyFont="1">
      <alignment/>
      <protection/>
    </xf>
    <xf numFmtId="3" fontId="25" fillId="0" borderId="15" xfId="94" applyNumberFormat="1" applyFont="1" applyBorder="1" applyAlignment="1">
      <alignment horizontal="left"/>
      <protection/>
    </xf>
    <xf numFmtId="3" fontId="45" fillId="0" borderId="0" xfId="94" applyNumberFormat="1" applyFont="1">
      <alignment/>
      <protection/>
    </xf>
    <xf numFmtId="0" fontId="25" fillId="0" borderId="0" xfId="94" applyFont="1">
      <alignment/>
      <protection/>
    </xf>
    <xf numFmtId="0" fontId="45" fillId="0" borderId="0" xfId="94" applyFont="1">
      <alignment/>
      <protection/>
    </xf>
    <xf numFmtId="0" fontId="47" fillId="0" borderId="0" xfId="94" applyFont="1">
      <alignment/>
      <protection/>
    </xf>
    <xf numFmtId="0" fontId="38" fillId="0" borderId="0" xfId="94" applyAlignment="1">
      <alignment horizontal="left"/>
      <protection/>
    </xf>
    <xf numFmtId="0" fontId="38" fillId="0" borderId="15" xfId="94" applyBorder="1">
      <alignment/>
      <protection/>
    </xf>
    <xf numFmtId="3" fontId="38" fillId="0" borderId="16" xfId="94" applyNumberFormat="1" applyBorder="1">
      <alignment/>
      <protection/>
    </xf>
    <xf numFmtId="3" fontId="38" fillId="0" borderId="18" xfId="94" applyNumberFormat="1" applyBorder="1">
      <alignment/>
      <protection/>
    </xf>
    <xf numFmtId="3" fontId="26" fillId="0" borderId="16" xfId="0" applyNumberFormat="1" applyFont="1" applyBorder="1" applyAlignment="1">
      <alignment horizontal="right" vertical="center"/>
    </xf>
    <xf numFmtId="3" fontId="26" fillId="0" borderId="16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" fontId="27" fillId="0" borderId="16" xfId="0" applyNumberFormat="1" applyFont="1" applyBorder="1" applyAlignment="1">
      <alignment horizontal="right"/>
    </xf>
    <xf numFmtId="0" fontId="24" fillId="0" borderId="71" xfId="0" applyFont="1" applyBorder="1" applyAlignment="1">
      <alignment horizontal="center" vertical="center"/>
    </xf>
    <xf numFmtId="3" fontId="24" fillId="0" borderId="71" xfId="0" applyNumberFormat="1" applyFont="1" applyBorder="1" applyAlignment="1">
      <alignment horizontal="center" vertical="center" wrapText="1"/>
    </xf>
    <xf numFmtId="3" fontId="24" fillId="0" borderId="4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wrapText="1"/>
    </xf>
    <xf numFmtId="3" fontId="26" fillId="0" borderId="18" xfId="0" applyNumberFormat="1" applyFont="1" applyBorder="1" applyAlignment="1">
      <alignment horizontal="right"/>
    </xf>
    <xf numFmtId="0" fontId="26" fillId="0" borderId="15" xfId="0" applyFont="1" applyBorder="1" applyAlignment="1">
      <alignment vertical="top" wrapText="1"/>
    </xf>
    <xf numFmtId="3" fontId="24" fillId="0" borderId="18" xfId="0" applyNumberFormat="1" applyFont="1" applyBorder="1" applyAlignment="1">
      <alignment horizontal="right"/>
    </xf>
    <xf numFmtId="0" fontId="24" fillId="0" borderId="19" xfId="0" applyFont="1" applyBorder="1" applyAlignment="1">
      <alignment vertical="top" wrapText="1"/>
    </xf>
    <xf numFmtId="3" fontId="24" fillId="0" borderId="20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0" fontId="36" fillId="0" borderId="0" xfId="94" applyFont="1" applyBorder="1" applyAlignment="1">
      <alignment horizontal="center"/>
      <protection/>
    </xf>
    <xf numFmtId="0" fontId="26" fillId="0" borderId="0" xfId="94" applyFont="1">
      <alignment/>
      <protection/>
    </xf>
    <xf numFmtId="0" fontId="24" fillId="0" borderId="13" xfId="94" applyFont="1" applyBorder="1" applyAlignment="1">
      <alignment vertical="top" wrapText="1"/>
      <protection/>
    </xf>
    <xf numFmtId="0" fontId="24" fillId="0" borderId="71" xfId="94" applyFont="1" applyBorder="1" applyAlignment="1">
      <alignment horizontal="center"/>
      <protection/>
    </xf>
    <xf numFmtId="0" fontId="24" fillId="0" borderId="45" xfId="94" applyFont="1" applyBorder="1" applyAlignment="1">
      <alignment horizontal="center"/>
      <protection/>
    </xf>
    <xf numFmtId="0" fontId="56" fillId="0" borderId="15" xfId="94" applyFont="1" applyBorder="1">
      <alignment/>
      <protection/>
    </xf>
    <xf numFmtId="3" fontId="56" fillId="0" borderId="16" xfId="94" applyNumberFormat="1" applyFont="1" applyBorder="1">
      <alignment/>
      <protection/>
    </xf>
    <xf numFmtId="3" fontId="56" fillId="0" borderId="18" xfId="94" applyNumberFormat="1" applyFont="1" applyBorder="1">
      <alignment/>
      <protection/>
    </xf>
    <xf numFmtId="0" fontId="57" fillId="0" borderId="0" xfId="94" applyFont="1">
      <alignment/>
      <protection/>
    </xf>
    <xf numFmtId="0" fontId="25" fillId="0" borderId="15" xfId="94" applyFont="1" applyBorder="1" applyAlignment="1">
      <alignment vertical="top" wrapText="1"/>
      <protection/>
    </xf>
    <xf numFmtId="0" fontId="25" fillId="0" borderId="16" xfId="94" applyFont="1" applyBorder="1" applyAlignment="1">
      <alignment horizontal="center"/>
      <protection/>
    </xf>
    <xf numFmtId="0" fontId="25" fillId="0" borderId="18" xfId="94" applyFont="1" applyBorder="1" applyAlignment="1">
      <alignment horizontal="center"/>
      <protection/>
    </xf>
    <xf numFmtId="0" fontId="25" fillId="0" borderId="19" xfId="94" applyFont="1" applyBorder="1">
      <alignment/>
      <protection/>
    </xf>
    <xf numFmtId="3" fontId="25" fillId="0" borderId="20" xfId="94" applyNumberFormat="1" applyFont="1" applyBorder="1">
      <alignment/>
      <protection/>
    </xf>
    <xf numFmtId="3" fontId="25" fillId="0" borderId="22" xfId="94" applyNumberFormat="1" applyFont="1" applyBorder="1">
      <alignment/>
      <protection/>
    </xf>
    <xf numFmtId="0" fontId="25" fillId="0" borderId="38" xfId="94" applyFont="1" applyBorder="1">
      <alignment/>
      <protection/>
    </xf>
    <xf numFmtId="0" fontId="24" fillId="0" borderId="24" xfId="94" applyFont="1" applyBorder="1" applyAlignment="1">
      <alignment horizontal="center"/>
      <protection/>
    </xf>
    <xf numFmtId="0" fontId="24" fillId="0" borderId="39" xfId="94" applyFont="1" applyBorder="1" applyAlignment="1">
      <alignment horizontal="center"/>
      <protection/>
    </xf>
    <xf numFmtId="0" fontId="45" fillId="0" borderId="72" xfId="94" applyFont="1" applyBorder="1">
      <alignment/>
      <protection/>
    </xf>
    <xf numFmtId="3" fontId="45" fillId="0" borderId="34" xfId="94" applyNumberFormat="1" applyFont="1" applyBorder="1">
      <alignment/>
      <protection/>
    </xf>
    <xf numFmtId="3" fontId="45" fillId="0" borderId="50" xfId="94" applyNumberFormat="1" applyFont="1" applyBorder="1">
      <alignment/>
      <protection/>
    </xf>
    <xf numFmtId="0" fontId="56" fillId="0" borderId="19" xfId="94" applyFont="1" applyBorder="1">
      <alignment/>
      <protection/>
    </xf>
    <xf numFmtId="3" fontId="56" fillId="0" borderId="20" xfId="94" applyNumberFormat="1" applyFont="1" applyBorder="1">
      <alignment/>
      <protection/>
    </xf>
    <xf numFmtId="3" fontId="56" fillId="0" borderId="22" xfId="94" applyNumberFormat="1" applyFont="1" applyBorder="1">
      <alignment/>
      <protection/>
    </xf>
    <xf numFmtId="0" fontId="57" fillId="0" borderId="0" xfId="94" applyFont="1">
      <alignment/>
      <protection/>
    </xf>
    <xf numFmtId="0" fontId="24" fillId="0" borderId="16" xfId="94" applyFont="1" applyBorder="1" applyAlignment="1">
      <alignment horizontal="center"/>
      <protection/>
    </xf>
    <xf numFmtId="0" fontId="24" fillId="0" borderId="18" xfId="94" applyFont="1" applyBorder="1" applyAlignment="1">
      <alignment horizontal="center"/>
      <protection/>
    </xf>
    <xf numFmtId="3" fontId="47" fillId="0" borderId="0" xfId="94" applyNumberFormat="1" applyFont="1" applyAlignment="1">
      <alignment horizontal="left"/>
      <protection/>
    </xf>
    <xf numFmtId="3" fontId="55" fillId="0" borderId="0" xfId="94" applyNumberFormat="1" applyFont="1" applyAlignment="1">
      <alignment horizontal="left"/>
      <protection/>
    </xf>
    <xf numFmtId="0" fontId="24" fillId="0" borderId="0" xfId="94" applyFont="1">
      <alignment/>
      <protection/>
    </xf>
    <xf numFmtId="0" fontId="24" fillId="0" borderId="0" xfId="94" applyFont="1" applyBorder="1" applyAlignment="1">
      <alignment horizontal="center"/>
      <protection/>
    </xf>
    <xf numFmtId="0" fontId="38" fillId="0" borderId="0" xfId="94" applyFont="1" applyAlignment="1">
      <alignment/>
      <protection/>
    </xf>
    <xf numFmtId="0" fontId="25" fillId="0" borderId="13" xfId="94" applyFont="1" applyBorder="1" applyAlignment="1">
      <alignment horizontal="left"/>
      <protection/>
    </xf>
    <xf numFmtId="0" fontId="25" fillId="0" borderId="71" xfId="94" applyFont="1" applyBorder="1" applyAlignment="1">
      <alignment horizontal="center"/>
      <protection/>
    </xf>
    <xf numFmtId="0" fontId="25" fillId="0" borderId="45" xfId="94" applyFont="1" applyBorder="1" applyAlignment="1">
      <alignment horizontal="center"/>
      <protection/>
    </xf>
    <xf numFmtId="0" fontId="25" fillId="0" borderId="15" xfId="94" applyFont="1" applyBorder="1" applyAlignment="1">
      <alignment horizontal="left"/>
      <protection/>
    </xf>
    <xf numFmtId="3" fontId="38" fillId="0" borderId="15" xfId="94" applyNumberFormat="1" applyBorder="1" applyAlignment="1">
      <alignment horizontal="left"/>
      <protection/>
    </xf>
    <xf numFmtId="0" fontId="51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5" fillId="0" borderId="73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/>
    </xf>
    <xf numFmtId="0" fontId="45" fillId="0" borderId="38" xfId="0" applyFont="1" applyBorder="1" applyAlignment="1">
      <alignment horizontal="justify" vertical="top" wrapText="1"/>
    </xf>
    <xf numFmtId="2" fontId="45" fillId="0" borderId="25" xfId="0" applyNumberFormat="1" applyFont="1" applyBorder="1" applyAlignment="1">
      <alignment horizontal="center" vertical="top" wrapText="1"/>
    </xf>
    <xf numFmtId="0" fontId="45" fillId="0" borderId="18" xfId="0" applyFont="1" applyBorder="1" applyAlignment="1">
      <alignment/>
    </xf>
    <xf numFmtId="0" fontId="45" fillId="0" borderId="15" xfId="0" applyFont="1" applyBorder="1" applyAlignment="1">
      <alignment horizontal="justify" vertical="top" wrapText="1"/>
    </xf>
    <xf numFmtId="2" fontId="45" fillId="0" borderId="17" xfId="0" applyNumberFormat="1" applyFont="1" applyBorder="1" applyAlignment="1">
      <alignment horizontal="center" vertical="top" wrapText="1"/>
    </xf>
    <xf numFmtId="0" fontId="45" fillId="0" borderId="38" xfId="0" applyFont="1" applyBorder="1" applyAlignment="1">
      <alignment horizontal="left" vertical="center" wrapText="1"/>
    </xf>
    <xf numFmtId="2" fontId="60" fillId="0" borderId="21" xfId="0" applyNumberFormat="1" applyFont="1" applyBorder="1" applyAlignment="1">
      <alignment horizontal="center" vertical="top" wrapText="1"/>
    </xf>
    <xf numFmtId="0" fontId="56" fillId="0" borderId="38" xfId="0" applyFont="1" applyBorder="1" applyAlignment="1">
      <alignment horizontal="justify" vertical="top" wrapText="1"/>
    </xf>
    <xf numFmtId="2" fontId="56" fillId="0" borderId="25" xfId="0" applyNumberFormat="1" applyFont="1" applyBorder="1" applyAlignment="1">
      <alignment horizontal="center" vertical="top" wrapText="1"/>
    </xf>
    <xf numFmtId="2" fontId="45" fillId="0" borderId="32" xfId="0" applyNumberFormat="1" applyFont="1" applyBorder="1" applyAlignment="1">
      <alignment horizontal="center" vertical="top" wrapText="1"/>
    </xf>
    <xf numFmtId="2" fontId="56" fillId="0" borderId="14" xfId="0" applyNumberFormat="1" applyFont="1" applyBorder="1" applyAlignment="1">
      <alignment horizontal="center" vertical="top" wrapText="1"/>
    </xf>
    <xf numFmtId="2" fontId="45" fillId="0" borderId="21" xfId="0" applyNumberFormat="1" applyFont="1" applyBorder="1" applyAlignment="1">
      <alignment horizontal="center" vertical="top" wrapText="1"/>
    </xf>
    <xf numFmtId="0" fontId="56" fillId="0" borderId="0" xfId="0" applyFont="1" applyAlignment="1">
      <alignment/>
    </xf>
    <xf numFmtId="0" fontId="25" fillId="0" borderId="74" xfId="0" applyFont="1" applyBorder="1" applyAlignment="1">
      <alignment horizontal="justify" vertical="top" wrapText="1"/>
    </xf>
    <xf numFmtId="2" fontId="25" fillId="0" borderId="75" xfId="0" applyNumberFormat="1" applyFont="1" applyBorder="1" applyAlignment="1">
      <alignment horizontal="center" vertical="top" wrapText="1"/>
    </xf>
    <xf numFmtId="0" fontId="61" fillId="0" borderId="0" xfId="0" applyFont="1" applyAlignment="1">
      <alignment horizontal="justify"/>
    </xf>
    <xf numFmtId="165" fontId="45" fillId="0" borderId="0" xfId="0" applyNumberFormat="1" applyFont="1" applyAlignment="1">
      <alignment/>
    </xf>
    <xf numFmtId="0" fontId="43" fillId="0" borderId="0" xfId="0" applyFont="1" applyAlignment="1">
      <alignment horizontal="justify"/>
    </xf>
    <xf numFmtId="0" fontId="45" fillId="0" borderId="38" xfId="0" applyFont="1" applyBorder="1" applyAlignment="1">
      <alignment/>
    </xf>
    <xf numFmtId="2" fontId="45" fillId="0" borderId="39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2" fontId="45" fillId="0" borderId="5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2" fontId="25" fillId="0" borderId="76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45" xfId="0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top" wrapText="1"/>
    </xf>
    <xf numFmtId="0" fontId="45" fillId="0" borderId="38" xfId="0" applyFont="1" applyBorder="1" applyAlignment="1" quotePrefix="1">
      <alignment horizontal="justify" vertical="top" wrapText="1"/>
    </xf>
    <xf numFmtId="0" fontId="45" fillId="0" borderId="49" xfId="0" applyFont="1" applyBorder="1" applyAlignment="1">
      <alignment/>
    </xf>
    <xf numFmtId="0" fontId="25" fillId="0" borderId="42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top" wrapText="1"/>
    </xf>
    <xf numFmtId="2" fontId="45" fillId="0" borderId="39" xfId="0" applyNumberFormat="1" applyFont="1" applyBorder="1" applyAlignment="1">
      <alignment horizontal="center" vertical="top" wrapText="1"/>
    </xf>
    <xf numFmtId="2" fontId="45" fillId="0" borderId="18" xfId="0" applyNumberFormat="1" applyFont="1" applyBorder="1" applyAlignment="1">
      <alignment horizontal="center" vertical="top" wrapText="1"/>
    </xf>
    <xf numFmtId="2" fontId="60" fillId="0" borderId="22" xfId="0" applyNumberFormat="1" applyFont="1" applyBorder="1" applyAlignment="1">
      <alignment horizontal="center" vertical="top" wrapText="1"/>
    </xf>
    <xf numFmtId="2" fontId="56" fillId="0" borderId="39" xfId="0" applyNumberFormat="1" applyFont="1" applyBorder="1" applyAlignment="1">
      <alignment horizontal="center" vertical="top" wrapText="1"/>
    </xf>
    <xf numFmtId="2" fontId="45" fillId="0" borderId="50" xfId="0" applyNumberFormat="1" applyFont="1" applyBorder="1" applyAlignment="1">
      <alignment horizontal="center" vertical="top" wrapText="1"/>
    </xf>
    <xf numFmtId="2" fontId="56" fillId="0" borderId="45" xfId="0" applyNumberFormat="1" applyFont="1" applyBorder="1" applyAlignment="1">
      <alignment horizontal="center" vertical="top" wrapText="1"/>
    </xf>
    <xf numFmtId="2" fontId="45" fillId="0" borderId="22" xfId="0" applyNumberFormat="1" applyFont="1" applyBorder="1" applyAlignment="1">
      <alignment horizontal="center" vertical="top" wrapText="1"/>
    </xf>
    <xf numFmtId="2" fontId="25" fillId="0" borderId="53" xfId="0" applyNumberFormat="1" applyFont="1" applyBorder="1" applyAlignment="1">
      <alignment horizontal="center" vertical="top" wrapText="1"/>
    </xf>
    <xf numFmtId="3" fontId="25" fillId="0" borderId="22" xfId="95" applyNumberFormat="1" applyFont="1" applyBorder="1" applyAlignment="1">
      <alignment vertical="center"/>
      <protection/>
    </xf>
    <xf numFmtId="0" fontId="45" fillId="0" borderId="0" xfId="93" applyFont="1" applyFill="1">
      <alignment/>
      <protection/>
    </xf>
    <xf numFmtId="0" fontId="45" fillId="0" borderId="0" xfId="93" applyFont="1" applyFill="1" applyAlignment="1">
      <alignment horizontal="right"/>
      <protection/>
    </xf>
    <xf numFmtId="0" fontId="62" fillId="0" borderId="0" xfId="93" applyFont="1" applyFill="1" applyAlignment="1">
      <alignment horizontal="center"/>
      <protection/>
    </xf>
    <xf numFmtId="0" fontId="45" fillId="0" borderId="0" xfId="93" applyFont="1" applyFill="1" applyAlignment="1">
      <alignment horizontal="center"/>
      <protection/>
    </xf>
    <xf numFmtId="3" fontId="45" fillId="0" borderId="0" xfId="93" applyNumberFormat="1" applyFont="1" applyFill="1" applyAlignment="1">
      <alignment horizontal="right"/>
      <protection/>
    </xf>
    <xf numFmtId="3" fontId="45" fillId="0" borderId="0" xfId="93" applyNumberFormat="1" applyFont="1" applyFill="1">
      <alignment/>
      <protection/>
    </xf>
    <xf numFmtId="3" fontId="25" fillId="0" borderId="0" xfId="93" applyNumberFormat="1" applyFont="1" applyFill="1" applyAlignment="1">
      <alignment horizontal="right"/>
      <protection/>
    </xf>
    <xf numFmtId="0" fontId="25" fillId="0" borderId="70" xfId="92" applyFont="1" applyFill="1" applyBorder="1" applyAlignment="1">
      <alignment horizontal="center" vertical="center"/>
      <protection/>
    </xf>
    <xf numFmtId="0" fontId="25" fillId="0" borderId="70" xfId="93" applyFont="1" applyFill="1" applyBorder="1" applyAlignment="1">
      <alignment horizontal="center" vertical="center"/>
      <protection/>
    </xf>
    <xf numFmtId="0" fontId="25" fillId="0" borderId="70" xfId="93" applyFont="1" applyFill="1" applyBorder="1" applyAlignment="1">
      <alignment horizontal="center" vertical="center" wrapText="1"/>
      <protection/>
    </xf>
    <xf numFmtId="3" fontId="25" fillId="0" borderId="77" xfId="93" applyNumberFormat="1" applyFont="1" applyFill="1" applyBorder="1" applyAlignment="1">
      <alignment horizontal="center" vertical="center" wrapText="1"/>
      <protection/>
    </xf>
    <xf numFmtId="0" fontId="45" fillId="0" borderId="78" xfId="93" applyFont="1" applyFill="1" applyBorder="1">
      <alignment/>
      <protection/>
    </xf>
    <xf numFmtId="0" fontId="45" fillId="0" borderId="79" xfId="93" applyFont="1" applyFill="1" applyBorder="1" applyAlignment="1">
      <alignment horizontal="center" vertical="center"/>
      <protection/>
    </xf>
    <xf numFmtId="0" fontId="45" fillId="0" borderId="80" xfId="93" applyFont="1" applyFill="1" applyBorder="1" applyAlignment="1">
      <alignment horizontal="left" vertical="center"/>
      <protection/>
    </xf>
    <xf numFmtId="0" fontId="62" fillId="0" borderId="78" xfId="93" applyFont="1" applyFill="1" applyBorder="1">
      <alignment/>
      <protection/>
    </xf>
    <xf numFmtId="0" fontId="25" fillId="0" borderId="81" xfId="92" applyFont="1" applyFill="1" applyBorder="1" applyAlignment="1">
      <alignment horizontal="center" vertical="center"/>
      <protection/>
    </xf>
    <xf numFmtId="0" fontId="25" fillId="0" borderId="81" xfId="93" applyFont="1" applyFill="1" applyBorder="1" applyAlignment="1">
      <alignment horizontal="center" vertical="center"/>
      <protection/>
    </xf>
    <xf numFmtId="0" fontId="25" fillId="0" borderId="81" xfId="93" applyFont="1" applyFill="1" applyBorder="1" applyAlignment="1">
      <alignment horizontal="center" vertical="center" wrapText="1"/>
      <protection/>
    </xf>
    <xf numFmtId="3" fontId="25" fillId="0" borderId="82" xfId="93" applyNumberFormat="1" applyFont="1" applyFill="1" applyBorder="1" applyAlignment="1">
      <alignment horizontal="center" vertical="center" wrapText="1"/>
      <protection/>
    </xf>
    <xf numFmtId="0" fontId="45" fillId="0" borderId="66" xfId="93" applyFont="1" applyFill="1" applyBorder="1">
      <alignment/>
      <protection/>
    </xf>
    <xf numFmtId="49" fontId="45" fillId="0" borderId="79" xfId="93" applyNumberFormat="1" applyFont="1" applyFill="1" applyBorder="1" applyAlignment="1">
      <alignment horizontal="center"/>
      <protection/>
    </xf>
    <xf numFmtId="0" fontId="45" fillId="0" borderId="80" xfId="93" applyFont="1" applyFill="1" applyBorder="1" applyAlignment="1">
      <alignment/>
      <protection/>
    </xf>
    <xf numFmtId="0" fontId="62" fillId="0" borderId="66" xfId="93" applyFont="1" applyFill="1" applyBorder="1">
      <alignment/>
      <protection/>
    </xf>
    <xf numFmtId="3" fontId="25" fillId="0" borderId="64" xfId="93" applyNumberFormat="1" applyFont="1" applyFill="1" applyBorder="1">
      <alignment/>
      <protection/>
    </xf>
    <xf numFmtId="3" fontId="25" fillId="0" borderId="64" xfId="93" applyNumberFormat="1" applyFont="1" applyFill="1" applyBorder="1">
      <alignment/>
      <protection/>
    </xf>
    <xf numFmtId="3" fontId="45" fillId="0" borderId="64" xfId="93" applyNumberFormat="1" applyFont="1" applyFill="1" applyBorder="1">
      <alignment/>
      <protection/>
    </xf>
    <xf numFmtId="3" fontId="45" fillId="0" borderId="65" xfId="93" applyNumberFormat="1" applyFont="1" applyFill="1" applyBorder="1">
      <alignment/>
      <protection/>
    </xf>
    <xf numFmtId="1" fontId="45" fillId="0" borderId="83" xfId="93" applyNumberFormat="1" applyFont="1" applyFill="1" applyBorder="1" applyAlignment="1">
      <alignment horizontal="center"/>
      <protection/>
    </xf>
    <xf numFmtId="0" fontId="45" fillId="0" borderId="84" xfId="93" applyFont="1" applyFill="1" applyBorder="1" applyAlignment="1">
      <alignment/>
      <protection/>
    </xf>
    <xf numFmtId="3" fontId="45" fillId="0" borderId="64" xfId="93" applyNumberFormat="1" applyFont="1" applyFill="1" applyBorder="1" applyAlignment="1">
      <alignment horizontal="right"/>
      <protection/>
    </xf>
    <xf numFmtId="0" fontId="45" fillId="0" borderId="64" xfId="93" applyFont="1" applyFill="1" applyBorder="1" applyAlignment="1">
      <alignment horizontal="right"/>
      <protection/>
    </xf>
    <xf numFmtId="3" fontId="45" fillId="0" borderId="65" xfId="93" applyNumberFormat="1" applyFont="1" applyFill="1" applyBorder="1" applyAlignment="1">
      <alignment horizontal="right"/>
      <protection/>
    </xf>
    <xf numFmtId="0" fontId="62" fillId="0" borderId="0" xfId="93" applyFont="1" applyFill="1">
      <alignment/>
      <protection/>
    </xf>
    <xf numFmtId="1" fontId="45" fillId="0" borderId="85" xfId="93" applyNumberFormat="1" applyFont="1" applyFill="1" applyBorder="1" applyAlignment="1">
      <alignment horizontal="center"/>
      <protection/>
    </xf>
    <xf numFmtId="0" fontId="45" fillId="0" borderId="86" xfId="93" applyFont="1" applyFill="1" applyBorder="1" applyAlignment="1">
      <alignment/>
      <protection/>
    </xf>
    <xf numFmtId="3" fontId="25" fillId="0" borderId="87" xfId="93" applyNumberFormat="1" applyFont="1" applyFill="1" applyBorder="1">
      <alignment/>
      <protection/>
    </xf>
    <xf numFmtId="3" fontId="45" fillId="0" borderId="87" xfId="93" applyNumberFormat="1" applyFont="1" applyFill="1" applyBorder="1">
      <alignment/>
      <protection/>
    </xf>
    <xf numFmtId="0" fontId="51" fillId="0" borderId="66" xfId="93" applyFont="1" applyFill="1" applyBorder="1">
      <alignment/>
      <protection/>
    </xf>
    <xf numFmtId="0" fontId="51" fillId="0" borderId="66" xfId="93" applyFont="1" applyFill="1" applyBorder="1">
      <alignment/>
      <protection/>
    </xf>
    <xf numFmtId="49" fontId="45" fillId="0" borderId="83" xfId="93" applyNumberFormat="1" applyFont="1" applyFill="1" applyBorder="1" applyAlignment="1">
      <alignment horizontal="center"/>
      <protection/>
    </xf>
    <xf numFmtId="0" fontId="45" fillId="0" borderId="84" xfId="93" applyFont="1" applyFill="1" applyBorder="1" applyAlignment="1">
      <alignment horizontal="left"/>
      <protection/>
    </xf>
    <xf numFmtId="3" fontId="45" fillId="0" borderId="81" xfId="93" applyNumberFormat="1" applyFont="1" applyFill="1" applyBorder="1">
      <alignment/>
      <protection/>
    </xf>
    <xf numFmtId="0" fontId="62" fillId="0" borderId="79" xfId="93" applyFont="1" applyFill="1" applyBorder="1">
      <alignment/>
      <protection/>
    </xf>
    <xf numFmtId="3" fontId="45" fillId="0" borderId="0" xfId="93" applyNumberFormat="1" applyFont="1" applyFill="1" applyAlignment="1">
      <alignment horizontal="center"/>
      <protection/>
    </xf>
    <xf numFmtId="0" fontId="62" fillId="0" borderId="83" xfId="93" applyFont="1" applyFill="1" applyBorder="1">
      <alignment/>
      <protection/>
    </xf>
    <xf numFmtId="0" fontId="51" fillId="0" borderId="83" xfId="93" applyFont="1" applyFill="1" applyBorder="1">
      <alignment/>
      <protection/>
    </xf>
    <xf numFmtId="0" fontId="51" fillId="0" borderId="83" xfId="93" applyFont="1" applyFill="1" applyBorder="1">
      <alignment/>
      <protection/>
    </xf>
    <xf numFmtId="0" fontId="51" fillId="0" borderId="88" xfId="93" applyFont="1" applyFill="1" applyBorder="1">
      <alignment/>
      <protection/>
    </xf>
    <xf numFmtId="3" fontId="25" fillId="0" borderId="64" xfId="93" applyNumberFormat="1" applyFont="1" applyFill="1" applyBorder="1" applyAlignment="1">
      <alignment/>
      <protection/>
    </xf>
    <xf numFmtId="3" fontId="25" fillId="0" borderId="64" xfId="93" applyNumberFormat="1" applyFont="1" applyFill="1" applyBorder="1" applyAlignment="1">
      <alignment/>
      <protection/>
    </xf>
    <xf numFmtId="3" fontId="45" fillId="0" borderId="64" xfId="93" applyNumberFormat="1" applyFont="1" applyFill="1" applyBorder="1" applyAlignment="1">
      <alignment/>
      <protection/>
    </xf>
    <xf numFmtId="3" fontId="45" fillId="0" borderId="65" xfId="93" applyNumberFormat="1" applyFont="1" applyFill="1" applyBorder="1" applyAlignment="1">
      <alignment/>
      <protection/>
    </xf>
    <xf numFmtId="3" fontId="25" fillId="0" borderId="87" xfId="93" applyNumberFormat="1" applyFont="1" applyFill="1" applyBorder="1" applyAlignment="1">
      <alignment/>
      <protection/>
    </xf>
    <xf numFmtId="3" fontId="25" fillId="0" borderId="87" xfId="93" applyNumberFormat="1" applyFont="1" applyFill="1" applyBorder="1" applyAlignment="1">
      <alignment/>
      <protection/>
    </xf>
    <xf numFmtId="3" fontId="45" fillId="0" borderId="87" xfId="93" applyNumberFormat="1" applyFont="1" applyFill="1" applyBorder="1" applyAlignment="1">
      <alignment/>
      <protection/>
    </xf>
    <xf numFmtId="0" fontId="25" fillId="0" borderId="81" xfId="92" applyFont="1" applyFill="1" applyBorder="1" applyAlignment="1">
      <alignment/>
      <protection/>
    </xf>
    <xf numFmtId="0" fontId="25" fillId="0" borderId="81" xfId="93" applyFont="1" applyFill="1" applyBorder="1" applyAlignment="1">
      <alignment/>
      <protection/>
    </xf>
    <xf numFmtId="0" fontId="25" fillId="0" borderId="81" xfId="93" applyFont="1" applyFill="1" applyBorder="1" applyAlignment="1">
      <alignment wrapText="1"/>
      <protection/>
    </xf>
    <xf numFmtId="3" fontId="25" fillId="0" borderId="82" xfId="93" applyNumberFormat="1" applyFont="1" applyFill="1" applyBorder="1" applyAlignment="1">
      <alignment wrapText="1"/>
      <protection/>
    </xf>
    <xf numFmtId="3" fontId="25" fillId="0" borderId="64" xfId="92" applyNumberFormat="1" applyFont="1" applyFill="1" applyBorder="1" applyAlignment="1">
      <alignment/>
      <protection/>
    </xf>
    <xf numFmtId="0" fontId="45" fillId="0" borderId="64" xfId="93" applyFont="1" applyFill="1" applyBorder="1" applyAlignment="1">
      <alignment wrapText="1"/>
      <protection/>
    </xf>
    <xf numFmtId="0" fontId="25" fillId="0" borderId="64" xfId="93" applyFont="1" applyFill="1" applyBorder="1" applyAlignment="1">
      <alignment wrapText="1"/>
      <protection/>
    </xf>
    <xf numFmtId="0" fontId="25" fillId="0" borderId="64" xfId="93" applyFont="1" applyFill="1" applyBorder="1" applyAlignment="1">
      <alignment/>
      <protection/>
    </xf>
    <xf numFmtId="3" fontId="25" fillId="0" borderId="65" xfId="93" applyNumberFormat="1" applyFont="1" applyFill="1" applyBorder="1" applyAlignment="1">
      <alignment wrapText="1"/>
      <protection/>
    </xf>
    <xf numFmtId="0" fontId="45" fillId="0" borderId="0" xfId="93" applyFont="1" applyFill="1" applyAlignment="1">
      <alignment/>
      <protection/>
    </xf>
    <xf numFmtId="3" fontId="25" fillId="0" borderId="81" xfId="93" applyNumberFormat="1" applyFont="1" applyFill="1" applyBorder="1" applyAlignment="1">
      <alignment/>
      <protection/>
    </xf>
    <xf numFmtId="3" fontId="45" fillId="0" borderId="81" xfId="93" applyNumberFormat="1" applyFont="1" applyFill="1" applyBorder="1" applyAlignment="1">
      <alignment/>
      <protection/>
    </xf>
    <xf numFmtId="3" fontId="45" fillId="0" borderId="82" xfId="93" applyNumberFormat="1" applyFont="1" applyFill="1" applyBorder="1" applyAlignment="1">
      <alignment/>
      <protection/>
    </xf>
    <xf numFmtId="3" fontId="25" fillId="0" borderId="68" xfId="93" applyNumberFormat="1" applyFont="1" applyFill="1" applyBorder="1" applyAlignment="1">
      <alignment/>
      <protection/>
    </xf>
    <xf numFmtId="49" fontId="45" fillId="0" borderId="89" xfId="93" applyNumberFormat="1" applyFont="1" applyFill="1" applyBorder="1" applyAlignment="1">
      <alignment horizontal="center"/>
      <protection/>
    </xf>
    <xf numFmtId="0" fontId="45" fillId="0" borderId="90" xfId="93" applyFont="1" applyFill="1" applyBorder="1" applyAlignment="1">
      <alignment/>
      <protection/>
    </xf>
    <xf numFmtId="0" fontId="62" fillId="0" borderId="91" xfId="93" applyFont="1" applyFill="1" applyBorder="1" applyAlignment="1">
      <alignment horizontal="left"/>
      <protection/>
    </xf>
    <xf numFmtId="3" fontId="25" fillId="0" borderId="89" xfId="93" applyNumberFormat="1" applyFont="1" applyFill="1" applyBorder="1">
      <alignment/>
      <protection/>
    </xf>
    <xf numFmtId="3" fontId="25" fillId="0" borderId="70" xfId="93" applyNumberFormat="1" applyFont="1" applyFill="1" applyBorder="1">
      <alignment/>
      <protection/>
    </xf>
    <xf numFmtId="3" fontId="45" fillId="0" borderId="70" xfId="93" applyNumberFormat="1" applyFont="1" applyFill="1" applyBorder="1">
      <alignment/>
      <protection/>
    </xf>
    <xf numFmtId="3" fontId="45" fillId="0" borderId="90" xfId="93" applyNumberFormat="1" applyFont="1" applyFill="1" applyBorder="1">
      <alignment/>
      <protection/>
    </xf>
    <xf numFmtId="0" fontId="62" fillId="0" borderId="39" xfId="93" applyFont="1" applyFill="1" applyBorder="1">
      <alignment/>
      <protection/>
    </xf>
    <xf numFmtId="0" fontId="62" fillId="0" borderId="78" xfId="93" applyFont="1" applyFill="1" applyBorder="1" applyAlignment="1">
      <alignment horizontal="left"/>
      <protection/>
    </xf>
    <xf numFmtId="3" fontId="25" fillId="0" borderId="79" xfId="93" applyNumberFormat="1" applyFont="1" applyFill="1" applyBorder="1">
      <alignment/>
      <protection/>
    </xf>
    <xf numFmtId="3" fontId="45" fillId="0" borderId="80" xfId="93" applyNumberFormat="1" applyFont="1" applyFill="1" applyBorder="1">
      <alignment/>
      <protection/>
    </xf>
    <xf numFmtId="0" fontId="62" fillId="0" borderId="66" xfId="93" applyFont="1" applyFill="1" applyBorder="1" applyAlignment="1">
      <alignment horizontal="left"/>
      <protection/>
    </xf>
    <xf numFmtId="3" fontId="25" fillId="0" borderId="83" xfId="93" applyNumberFormat="1" applyFont="1" applyFill="1" applyBorder="1">
      <alignment/>
      <protection/>
    </xf>
    <xf numFmtId="3" fontId="45" fillId="0" borderId="84" xfId="93" applyNumberFormat="1" applyFont="1" applyFill="1" applyBorder="1">
      <alignment/>
      <protection/>
    </xf>
    <xf numFmtId="0" fontId="62" fillId="0" borderId="18" xfId="93" applyFont="1" applyFill="1" applyBorder="1">
      <alignment/>
      <protection/>
    </xf>
    <xf numFmtId="0" fontId="62" fillId="0" borderId="0" xfId="93" applyFont="1" applyFill="1" applyBorder="1">
      <alignment/>
      <protection/>
    </xf>
    <xf numFmtId="3" fontId="45" fillId="0" borderId="64" xfId="93" applyNumberFormat="1" applyFont="1" applyFill="1" applyBorder="1">
      <alignment/>
      <protection/>
    </xf>
    <xf numFmtId="1" fontId="45" fillId="0" borderId="83" xfId="92" applyNumberFormat="1" applyFont="1" applyFill="1" applyBorder="1" applyAlignment="1">
      <alignment horizontal="center" vertical="center"/>
      <protection/>
    </xf>
    <xf numFmtId="0" fontId="45" fillId="0" borderId="84" xfId="92" applyFont="1" applyFill="1" applyBorder="1" applyAlignment="1">
      <alignment horizontal="left" vertical="center"/>
      <protection/>
    </xf>
    <xf numFmtId="3" fontId="45" fillId="0" borderId="84" xfId="93" applyNumberFormat="1" applyFont="1" applyFill="1" applyBorder="1" applyAlignment="1">
      <alignment horizontal="right"/>
      <protection/>
    </xf>
    <xf numFmtId="3" fontId="62" fillId="0" borderId="18" xfId="93" applyNumberFormat="1" applyFont="1" applyFill="1" applyBorder="1">
      <alignment/>
      <protection/>
    </xf>
    <xf numFmtId="0" fontId="62" fillId="0" borderId="64" xfId="93" applyFont="1" applyFill="1" applyBorder="1">
      <alignment/>
      <protection/>
    </xf>
    <xf numFmtId="0" fontId="45" fillId="0" borderId="84" xfId="93" applyFont="1" applyFill="1" applyBorder="1" applyAlignment="1">
      <alignment wrapText="1"/>
      <protection/>
    </xf>
    <xf numFmtId="0" fontId="45" fillId="0" borderId="18" xfId="93" applyFont="1" applyFill="1" applyBorder="1">
      <alignment/>
      <protection/>
    </xf>
    <xf numFmtId="0" fontId="45" fillId="0" borderId="0" xfId="93" applyFont="1" applyFill="1" applyBorder="1">
      <alignment/>
      <protection/>
    </xf>
    <xf numFmtId="3" fontId="25" fillId="0" borderId="85" xfId="93" applyNumberFormat="1" applyFont="1" applyFill="1" applyBorder="1">
      <alignment/>
      <protection/>
    </xf>
    <xf numFmtId="0" fontId="51" fillId="0" borderId="92" xfId="93" applyFont="1" applyFill="1" applyBorder="1" applyAlignment="1">
      <alignment horizontal="left"/>
      <protection/>
    </xf>
    <xf numFmtId="3" fontId="25" fillId="0" borderId="64" xfId="93" applyNumberFormat="1" applyFont="1" applyFill="1" applyBorder="1" applyAlignment="1" quotePrefix="1">
      <alignment horizontal="right"/>
      <protection/>
    </xf>
    <xf numFmtId="0" fontId="51" fillId="0" borderId="66" xfId="93" applyFont="1" applyFill="1" applyBorder="1" applyAlignment="1">
      <alignment horizontal="left"/>
      <protection/>
    </xf>
    <xf numFmtId="0" fontId="45" fillId="0" borderId="38" xfId="93" applyFont="1" applyFill="1" applyBorder="1">
      <alignment/>
      <protection/>
    </xf>
    <xf numFmtId="0" fontId="51" fillId="0" borderId="93" xfId="93" applyFont="1" applyFill="1" applyBorder="1" applyAlignment="1">
      <alignment horizontal="left"/>
      <protection/>
    </xf>
    <xf numFmtId="3" fontId="25" fillId="0" borderId="24" xfId="93" applyNumberFormat="1" applyFont="1" applyFill="1" applyBorder="1" applyAlignment="1">
      <alignment horizontal="center"/>
      <protection/>
    </xf>
    <xf numFmtId="0" fontId="45" fillId="0" borderId="15" xfId="93" applyFont="1" applyFill="1" applyBorder="1">
      <alignment/>
      <protection/>
    </xf>
    <xf numFmtId="0" fontId="45" fillId="0" borderId="72" xfId="93" applyFont="1" applyFill="1" applyBorder="1">
      <alignment/>
      <protection/>
    </xf>
    <xf numFmtId="0" fontId="51" fillId="0" borderId="94" xfId="93" applyFont="1" applyFill="1" applyBorder="1" applyAlignment="1">
      <alignment horizontal="left"/>
      <protection/>
    </xf>
    <xf numFmtId="0" fontId="51" fillId="0" borderId="38" xfId="93" applyFont="1" applyFill="1" applyBorder="1" applyAlignment="1">
      <alignment horizontal="left"/>
      <protection/>
    </xf>
    <xf numFmtId="0" fontId="45" fillId="0" borderId="19" xfId="93" applyFont="1" applyFill="1" applyBorder="1">
      <alignment/>
      <protection/>
    </xf>
    <xf numFmtId="0" fontId="51" fillId="0" borderId="19" xfId="93" applyFont="1" applyFill="1" applyBorder="1" applyAlignment="1">
      <alignment horizontal="left"/>
      <protection/>
    </xf>
    <xf numFmtId="3" fontId="25" fillId="0" borderId="16" xfId="93" applyNumberFormat="1" applyFont="1" applyFill="1" applyBorder="1" applyAlignment="1">
      <alignment horizontal="center"/>
      <protection/>
    </xf>
    <xf numFmtId="3" fontId="25" fillId="0" borderId="34" xfId="93" applyNumberFormat="1" applyFont="1" applyFill="1" applyBorder="1" applyAlignment="1">
      <alignment horizontal="center"/>
      <protection/>
    </xf>
    <xf numFmtId="3" fontId="25" fillId="0" borderId="20" xfId="93" applyNumberFormat="1" applyFont="1" applyFill="1" applyBorder="1" applyAlignment="1">
      <alignment horizontal="center"/>
      <protection/>
    </xf>
    <xf numFmtId="0" fontId="45" fillId="0" borderId="89" xfId="93" applyFont="1" applyFill="1" applyBorder="1" applyAlignment="1">
      <alignment horizontal="center" vertical="center"/>
      <protection/>
    </xf>
    <xf numFmtId="0" fontId="45" fillId="0" borderId="90" xfId="93" applyFont="1" applyFill="1" applyBorder="1" applyAlignment="1">
      <alignment horizontal="left" vertical="center"/>
      <protection/>
    </xf>
    <xf numFmtId="0" fontId="62" fillId="0" borderId="91" xfId="93" applyFont="1" applyFill="1" applyBorder="1">
      <alignment/>
      <protection/>
    </xf>
    <xf numFmtId="0" fontId="45" fillId="0" borderId="92" xfId="93" applyFont="1" applyFill="1" applyBorder="1">
      <alignment/>
      <protection/>
    </xf>
    <xf numFmtId="0" fontId="45" fillId="0" borderId="67" xfId="93" applyFont="1" applyFill="1" applyBorder="1">
      <alignment/>
      <protection/>
    </xf>
    <xf numFmtId="0" fontId="51" fillId="0" borderId="67" xfId="93" applyFont="1" applyFill="1" applyBorder="1">
      <alignment/>
      <protection/>
    </xf>
    <xf numFmtId="0" fontId="64" fillId="0" borderId="66" xfId="93" applyFont="1" applyFill="1" applyBorder="1">
      <alignment/>
      <protection/>
    </xf>
    <xf numFmtId="0" fontId="64" fillId="0" borderId="79" xfId="93" applyFont="1" applyFill="1" applyBorder="1" applyAlignment="1">
      <alignment horizontal="center" vertical="center"/>
      <protection/>
    </xf>
    <xf numFmtId="0" fontId="64" fillId="0" borderId="80" xfId="93" applyFont="1" applyFill="1" applyBorder="1" applyAlignment="1">
      <alignment horizontal="left" vertical="center"/>
      <protection/>
    </xf>
    <xf numFmtId="0" fontId="65" fillId="0" borderId="78" xfId="93" applyFont="1" applyFill="1" applyBorder="1">
      <alignment/>
      <protection/>
    </xf>
    <xf numFmtId="0" fontId="66" fillId="0" borderId="81" xfId="92" applyFont="1" applyFill="1" applyBorder="1" applyAlignment="1">
      <alignment horizontal="center" vertical="center"/>
      <protection/>
    </xf>
    <xf numFmtId="0" fontId="66" fillId="0" borderId="81" xfId="93" applyFont="1" applyFill="1" applyBorder="1" applyAlignment="1">
      <alignment horizontal="center" vertical="center"/>
      <protection/>
    </xf>
    <xf numFmtId="0" fontId="66" fillId="0" borderId="81" xfId="93" applyFont="1" applyFill="1" applyBorder="1" applyAlignment="1">
      <alignment horizontal="center" vertical="center" wrapText="1"/>
      <protection/>
    </xf>
    <xf numFmtId="3" fontId="66" fillId="0" borderId="82" xfId="93" applyNumberFormat="1" applyFont="1" applyFill="1" applyBorder="1" applyAlignment="1">
      <alignment horizontal="center" vertical="center" wrapText="1"/>
      <protection/>
    </xf>
    <xf numFmtId="0" fontId="64" fillId="0" borderId="0" xfId="93" applyFont="1" applyFill="1">
      <alignment/>
      <protection/>
    </xf>
    <xf numFmtId="0" fontId="65" fillId="0" borderId="66" xfId="93" applyFont="1" applyFill="1" applyBorder="1">
      <alignment/>
      <protection/>
    </xf>
    <xf numFmtId="1" fontId="64" fillId="0" borderId="83" xfId="93" applyNumberFormat="1" applyFont="1" applyFill="1" applyBorder="1" applyAlignment="1">
      <alignment horizontal="center"/>
      <protection/>
    </xf>
    <xf numFmtId="0" fontId="64" fillId="0" borderId="84" xfId="93" applyFont="1" applyFill="1" applyBorder="1" applyAlignment="1">
      <alignment/>
      <protection/>
    </xf>
    <xf numFmtId="3" fontId="66" fillId="0" borderId="64" xfId="93" applyNumberFormat="1" applyFont="1" applyFill="1" applyBorder="1">
      <alignment/>
      <protection/>
    </xf>
    <xf numFmtId="3" fontId="64" fillId="0" borderId="64" xfId="93" applyNumberFormat="1" applyFont="1" applyFill="1" applyBorder="1" applyAlignment="1">
      <alignment horizontal="right"/>
      <protection/>
    </xf>
    <xf numFmtId="0" fontId="64" fillId="0" borderId="64" xfId="93" applyFont="1" applyFill="1" applyBorder="1" applyAlignment="1">
      <alignment horizontal="right"/>
      <protection/>
    </xf>
    <xf numFmtId="3" fontId="64" fillId="0" borderId="65" xfId="93" applyNumberFormat="1" applyFont="1" applyFill="1" applyBorder="1" applyAlignment="1">
      <alignment horizontal="right"/>
      <protection/>
    </xf>
    <xf numFmtId="0" fontId="65" fillId="0" borderId="0" xfId="93" applyFont="1" applyFill="1">
      <alignment/>
      <protection/>
    </xf>
    <xf numFmtId="3" fontId="64" fillId="0" borderId="64" xfId="93" applyNumberFormat="1" applyFont="1" applyFill="1" applyBorder="1">
      <alignment/>
      <protection/>
    </xf>
    <xf numFmtId="3" fontId="64" fillId="0" borderId="65" xfId="93" applyNumberFormat="1" applyFont="1" applyFill="1" applyBorder="1">
      <alignment/>
      <protection/>
    </xf>
    <xf numFmtId="3" fontId="25" fillId="0" borderId="81" xfId="93" applyNumberFormat="1" applyFont="1" applyFill="1" applyBorder="1" applyAlignment="1">
      <alignment/>
      <protection/>
    </xf>
    <xf numFmtId="3" fontId="25" fillId="0" borderId="68" xfId="93" applyNumberFormat="1" applyFont="1" applyFill="1" applyBorder="1" applyAlignment="1">
      <alignment/>
      <protection/>
    </xf>
    <xf numFmtId="0" fontId="38" fillId="0" borderId="0" xfId="95" applyFont="1">
      <alignment/>
      <protection/>
    </xf>
    <xf numFmtId="0" fontId="47" fillId="0" borderId="0" xfId="95" applyFont="1">
      <alignment/>
      <protection/>
    </xf>
    <xf numFmtId="0" fontId="25" fillId="0" borderId="15" xfId="95" applyFont="1" applyFill="1" applyBorder="1" applyAlignment="1">
      <alignment horizontal="left" vertical="center" wrapText="1"/>
      <protection/>
    </xf>
    <xf numFmtId="0" fontId="25" fillId="0" borderId="16" xfId="95" applyFont="1" applyFill="1" applyBorder="1" applyAlignment="1">
      <alignment horizontal="left" vertical="center" wrapText="1"/>
      <protection/>
    </xf>
    <xf numFmtId="0" fontId="25" fillId="0" borderId="16" xfId="95" applyFont="1" applyFill="1" applyBorder="1" applyAlignment="1">
      <alignment vertical="center" wrapText="1"/>
      <protection/>
    </xf>
    <xf numFmtId="3" fontId="25" fillId="0" borderId="16" xfId="95" applyNumberFormat="1" applyFont="1" applyFill="1" applyBorder="1" applyAlignment="1">
      <alignment vertical="center"/>
      <protection/>
    </xf>
    <xf numFmtId="3" fontId="25" fillId="0" borderId="17" xfId="95" applyNumberFormat="1" applyFont="1" applyFill="1" applyBorder="1" applyAlignment="1">
      <alignment vertical="center"/>
      <protection/>
    </xf>
    <xf numFmtId="3" fontId="25" fillId="0" borderId="18" xfId="95" applyNumberFormat="1" applyFont="1" applyFill="1" applyBorder="1" applyAlignment="1">
      <alignment vertical="center"/>
      <protection/>
    </xf>
    <xf numFmtId="3" fontId="25" fillId="0" borderId="18" xfId="95" applyNumberFormat="1" applyFont="1" applyFill="1" applyBorder="1" applyAlignment="1">
      <alignment vertical="center"/>
      <protection/>
    </xf>
    <xf numFmtId="0" fontId="47" fillId="0" borderId="0" xfId="95" applyFont="1" applyFill="1">
      <alignment/>
      <protection/>
    </xf>
    <xf numFmtId="3" fontId="38" fillId="0" borderId="0" xfId="95" applyNumberFormat="1" applyFill="1">
      <alignment/>
      <protection/>
    </xf>
    <xf numFmtId="0" fontId="47" fillId="0" borderId="15" xfId="95" applyFont="1" applyFill="1" applyBorder="1" applyAlignment="1">
      <alignment wrapText="1"/>
      <protection/>
    </xf>
    <xf numFmtId="0" fontId="25" fillId="0" borderId="16" xfId="95" applyFont="1" applyFill="1" applyBorder="1" applyAlignment="1">
      <alignment vertical="center" wrapText="1"/>
      <protection/>
    </xf>
    <xf numFmtId="3" fontId="25" fillId="0" borderId="16" xfId="95" applyNumberFormat="1" applyFont="1" applyFill="1" applyBorder="1" applyAlignment="1">
      <alignment vertical="center" wrapText="1"/>
      <protection/>
    </xf>
    <xf numFmtId="0" fontId="38" fillId="0" borderId="0" xfId="95" applyFill="1">
      <alignment/>
      <protection/>
    </xf>
    <xf numFmtId="0" fontId="66" fillId="0" borderId="15" xfId="95" applyFont="1" applyFill="1" applyBorder="1" applyAlignment="1">
      <alignment horizontal="left" vertical="center" wrapText="1"/>
      <protection/>
    </xf>
    <xf numFmtId="0" fontId="66" fillId="0" borderId="16" xfId="95" applyFont="1" applyFill="1" applyBorder="1" applyAlignment="1">
      <alignment horizontal="left" vertical="center" wrapText="1"/>
      <protection/>
    </xf>
    <xf numFmtId="0" fontId="66" fillId="0" borderId="16" xfId="95" applyFont="1" applyFill="1" applyBorder="1" applyAlignment="1">
      <alignment vertical="center" wrapText="1"/>
      <protection/>
    </xf>
    <xf numFmtId="3" fontId="66" fillId="0" borderId="16" xfId="95" applyNumberFormat="1" applyFont="1" applyFill="1" applyBorder="1" applyAlignment="1">
      <alignment vertical="center"/>
      <protection/>
    </xf>
    <xf numFmtId="3" fontId="64" fillId="0" borderId="16" xfId="95" applyNumberFormat="1" applyFont="1" applyFill="1" applyBorder="1" applyAlignment="1">
      <alignment vertical="center"/>
      <protection/>
    </xf>
    <xf numFmtId="3" fontId="66" fillId="0" borderId="17" xfId="95" applyNumberFormat="1" applyFont="1" applyFill="1" applyBorder="1" applyAlignment="1">
      <alignment vertical="center"/>
      <protection/>
    </xf>
    <xf numFmtId="3" fontId="66" fillId="0" borderId="18" xfId="95" applyNumberFormat="1" applyFont="1" applyFill="1" applyBorder="1" applyAlignment="1">
      <alignment vertical="center"/>
      <protection/>
    </xf>
    <xf numFmtId="0" fontId="66" fillId="0" borderId="16" xfId="95" applyFont="1" applyFill="1" applyBorder="1" applyAlignment="1">
      <alignment vertical="center" wrapText="1"/>
      <protection/>
    </xf>
    <xf numFmtId="0" fontId="66" fillId="0" borderId="16" xfId="95" applyFont="1" applyFill="1" applyBorder="1" applyAlignment="1">
      <alignment horizontal="left" vertical="center" wrapText="1"/>
      <protection/>
    </xf>
    <xf numFmtId="3" fontId="66" fillId="0" borderId="18" xfId="95" applyNumberFormat="1" applyFont="1" applyFill="1" applyBorder="1" applyAlignment="1">
      <alignment vertical="center"/>
      <protection/>
    </xf>
    <xf numFmtId="0" fontId="67" fillId="0" borderId="0" xfId="95" applyFont="1" applyFill="1">
      <alignment/>
      <protection/>
    </xf>
    <xf numFmtId="3" fontId="67" fillId="0" borderId="0" xfId="95" applyNumberFormat="1" applyFont="1" applyFill="1">
      <alignment/>
      <protection/>
    </xf>
    <xf numFmtId="3" fontId="45" fillId="0" borderId="95" xfId="93" applyNumberFormat="1" applyFont="1" applyFill="1" applyBorder="1">
      <alignment/>
      <protection/>
    </xf>
    <xf numFmtId="3" fontId="25" fillId="0" borderId="95" xfId="93" applyNumberFormat="1" applyFont="1" applyFill="1" applyBorder="1" applyAlignment="1">
      <alignment/>
      <protection/>
    </xf>
    <xf numFmtId="3" fontId="25" fillId="0" borderId="65" xfId="93" applyNumberFormat="1" applyFont="1" applyFill="1" applyBorder="1" applyAlignment="1">
      <alignment/>
      <protection/>
    </xf>
    <xf numFmtId="3" fontId="25" fillId="0" borderId="82" xfId="93" applyNumberFormat="1" applyFont="1" applyFill="1" applyBorder="1" applyAlignment="1">
      <alignment/>
      <protection/>
    </xf>
    <xf numFmtId="3" fontId="25" fillId="0" borderId="95" xfId="93" applyNumberFormat="1" applyFont="1" applyFill="1" applyBorder="1" applyAlignment="1">
      <alignment/>
      <protection/>
    </xf>
    <xf numFmtId="3" fontId="25" fillId="0" borderId="69" xfId="93" applyNumberFormat="1" applyFont="1" applyFill="1" applyBorder="1" applyAlignment="1">
      <alignment/>
      <protection/>
    </xf>
    <xf numFmtId="3" fontId="45" fillId="0" borderId="95" xfId="93" applyNumberFormat="1" applyFont="1" applyFill="1" applyBorder="1" applyAlignment="1">
      <alignment/>
      <protection/>
    </xf>
    <xf numFmtId="3" fontId="25" fillId="0" borderId="65" xfId="93" applyNumberFormat="1" applyFont="1" applyFill="1" applyBorder="1" applyAlignment="1">
      <alignment/>
      <protection/>
    </xf>
    <xf numFmtId="3" fontId="25" fillId="0" borderId="82" xfId="93" applyNumberFormat="1" applyFont="1" applyFill="1" applyBorder="1" applyAlignment="1">
      <alignment/>
      <protection/>
    </xf>
    <xf numFmtId="3" fontId="25" fillId="0" borderId="69" xfId="93" applyNumberFormat="1" applyFont="1" applyFill="1" applyBorder="1" applyAlignment="1">
      <alignment/>
      <protection/>
    </xf>
    <xf numFmtId="0" fontId="45" fillId="0" borderId="0" xfId="93" applyFont="1">
      <alignment/>
      <protection/>
    </xf>
    <xf numFmtId="0" fontId="45" fillId="0" borderId="0" xfId="93" applyFont="1" applyAlignment="1">
      <alignment horizontal="right"/>
      <protection/>
    </xf>
    <xf numFmtId="0" fontId="62" fillId="0" borderId="0" xfId="93" applyFont="1" applyAlignment="1">
      <alignment horizontal="center"/>
      <protection/>
    </xf>
    <xf numFmtId="0" fontId="45" fillId="0" borderId="0" xfId="93" applyFont="1" applyAlignment="1">
      <alignment horizontal="center"/>
      <protection/>
    </xf>
    <xf numFmtId="3" fontId="45" fillId="0" borderId="0" xfId="93" applyNumberFormat="1" applyFont="1" applyAlignment="1">
      <alignment horizontal="right"/>
      <protection/>
    </xf>
    <xf numFmtId="3" fontId="25" fillId="0" borderId="0" xfId="93" applyNumberFormat="1" applyFont="1" applyAlignment="1">
      <alignment horizontal="right"/>
      <protection/>
    </xf>
    <xf numFmtId="0" fontId="45" fillId="0" borderId="78" xfId="93" applyFont="1" applyBorder="1">
      <alignment/>
      <protection/>
    </xf>
    <xf numFmtId="1" fontId="45" fillId="0" borderId="89" xfId="93" applyNumberFormat="1" applyFont="1" applyBorder="1" applyAlignment="1">
      <alignment horizontal="center"/>
      <protection/>
    </xf>
    <xf numFmtId="0" fontId="45" fillId="0" borderId="70" xfId="93" applyFont="1" applyBorder="1" applyAlignment="1">
      <alignment/>
      <protection/>
    </xf>
    <xf numFmtId="0" fontId="62" fillId="0" borderId="70" xfId="93" applyFont="1" applyBorder="1">
      <alignment/>
      <protection/>
    </xf>
    <xf numFmtId="3" fontId="45" fillId="0" borderId="70" xfId="93" applyNumberFormat="1" applyFont="1" applyBorder="1">
      <alignment/>
      <protection/>
    </xf>
    <xf numFmtId="3" fontId="45" fillId="0" borderId="77" xfId="93" applyNumberFormat="1" applyFont="1" applyBorder="1">
      <alignment/>
      <protection/>
    </xf>
    <xf numFmtId="0" fontId="45" fillId="0" borderId="66" xfId="93" applyFont="1" applyBorder="1">
      <alignment/>
      <protection/>
    </xf>
    <xf numFmtId="1" fontId="45" fillId="0" borderId="79" xfId="93" applyNumberFormat="1" applyFont="1" applyBorder="1" applyAlignment="1">
      <alignment horizontal="center"/>
      <protection/>
    </xf>
    <xf numFmtId="0" fontId="45" fillId="0" borderId="64" xfId="93" applyFont="1" applyBorder="1" applyAlignment="1">
      <alignment/>
      <protection/>
    </xf>
    <xf numFmtId="0" fontId="62" fillId="0" borderId="64" xfId="93" applyFont="1" applyBorder="1">
      <alignment/>
      <protection/>
    </xf>
    <xf numFmtId="3" fontId="45" fillId="0" borderId="64" xfId="93" applyNumberFormat="1" applyFont="1" applyBorder="1">
      <alignment/>
      <protection/>
    </xf>
    <xf numFmtId="3" fontId="45" fillId="0" borderId="65" xfId="93" applyNumberFormat="1" applyFont="1" applyBorder="1">
      <alignment/>
      <protection/>
    </xf>
    <xf numFmtId="1" fontId="45" fillId="0" borderId="83" xfId="93" applyNumberFormat="1" applyFont="1" applyBorder="1" applyAlignment="1">
      <alignment horizontal="center"/>
      <protection/>
    </xf>
    <xf numFmtId="1" fontId="45" fillId="0" borderId="85" xfId="93" applyNumberFormat="1" applyFont="1" applyBorder="1" applyAlignment="1">
      <alignment horizontal="center"/>
      <protection/>
    </xf>
    <xf numFmtId="0" fontId="51" fillId="0" borderId="87" xfId="93" applyFont="1" applyBorder="1">
      <alignment/>
      <protection/>
    </xf>
    <xf numFmtId="3" fontId="25" fillId="0" borderId="87" xfId="93" applyNumberFormat="1" applyFont="1" applyBorder="1">
      <alignment/>
      <protection/>
    </xf>
    <xf numFmtId="3" fontId="25" fillId="0" borderId="87" xfId="93" applyNumberFormat="1" applyFont="1" applyBorder="1" applyAlignment="1">
      <alignment horizontal="right"/>
      <protection/>
    </xf>
    <xf numFmtId="3" fontId="25" fillId="0" borderId="95" xfId="93" applyNumberFormat="1" applyFont="1" applyBorder="1" applyAlignment="1">
      <alignment horizontal="right"/>
      <protection/>
    </xf>
    <xf numFmtId="0" fontId="45" fillId="0" borderId="92" xfId="93" applyFont="1" applyBorder="1">
      <alignment/>
      <protection/>
    </xf>
    <xf numFmtId="0" fontId="51" fillId="0" borderId="87" xfId="93" applyFont="1" applyBorder="1">
      <alignment/>
      <protection/>
    </xf>
    <xf numFmtId="0" fontId="45" fillId="0" borderId="72" xfId="93" applyFont="1" applyBorder="1">
      <alignment/>
      <protection/>
    </xf>
    <xf numFmtId="3" fontId="25" fillId="0" borderId="34" xfId="93" applyNumberFormat="1" applyFont="1" applyBorder="1" applyAlignment="1">
      <alignment horizontal="right"/>
      <protection/>
    </xf>
    <xf numFmtId="3" fontId="25" fillId="0" borderId="34" xfId="93" applyNumberFormat="1" applyFont="1" applyBorder="1">
      <alignment/>
      <protection/>
    </xf>
    <xf numFmtId="0" fontId="45" fillId="0" borderId="34" xfId="93" applyFont="1" applyBorder="1" applyAlignment="1">
      <alignment horizontal="right"/>
      <protection/>
    </xf>
    <xf numFmtId="3" fontId="45" fillId="0" borderId="34" xfId="93" applyNumberFormat="1" applyFont="1" applyBorder="1" applyAlignment="1">
      <alignment horizontal="right"/>
      <protection/>
    </xf>
    <xf numFmtId="0" fontId="45" fillId="0" borderId="50" xfId="93" applyFont="1" applyBorder="1" applyAlignment="1">
      <alignment horizontal="right"/>
      <protection/>
    </xf>
    <xf numFmtId="0" fontId="45" fillId="0" borderId="19" xfId="93" applyFont="1" applyBorder="1">
      <alignment/>
      <protection/>
    </xf>
    <xf numFmtId="0" fontId="51" fillId="0" borderId="20" xfId="93" applyFont="1" applyBorder="1">
      <alignment/>
      <protection/>
    </xf>
    <xf numFmtId="3" fontId="25" fillId="0" borderId="20" xfId="93" applyNumberFormat="1" applyFont="1" applyBorder="1" applyAlignment="1">
      <alignment horizontal="right"/>
      <protection/>
    </xf>
    <xf numFmtId="3" fontId="25" fillId="0" borderId="20" xfId="93" applyNumberFormat="1" applyFont="1" applyBorder="1">
      <alignment/>
      <protection/>
    </xf>
    <xf numFmtId="0" fontId="45" fillId="0" borderId="20" xfId="93" applyFont="1" applyBorder="1" applyAlignment="1">
      <alignment horizontal="right"/>
      <protection/>
    </xf>
    <xf numFmtId="3" fontId="45" fillId="0" borderId="20" xfId="93" applyNumberFormat="1" applyFont="1" applyBorder="1" applyAlignment="1">
      <alignment horizontal="right"/>
      <protection/>
    </xf>
    <xf numFmtId="0" fontId="45" fillId="0" borderId="22" xfId="93" applyFont="1" applyBorder="1" applyAlignment="1">
      <alignment horizontal="right"/>
      <protection/>
    </xf>
    <xf numFmtId="1" fontId="45" fillId="0" borderId="91" xfId="93" applyNumberFormat="1" applyFont="1" applyBorder="1" applyAlignment="1">
      <alignment horizontal="center"/>
      <protection/>
    </xf>
    <xf numFmtId="1" fontId="45" fillId="0" borderId="66" xfId="93" applyNumberFormat="1" applyFont="1" applyBorder="1" applyAlignment="1">
      <alignment horizontal="center"/>
      <protection/>
    </xf>
    <xf numFmtId="3" fontId="45" fillId="0" borderId="96" xfId="93" applyNumberFormat="1" applyFont="1" applyBorder="1">
      <alignment/>
      <protection/>
    </xf>
    <xf numFmtId="3" fontId="45" fillId="0" borderId="97" xfId="93" applyNumberFormat="1" applyFont="1" applyBorder="1">
      <alignment/>
      <protection/>
    </xf>
    <xf numFmtId="0" fontId="51" fillId="0" borderId="68" xfId="93" applyFont="1" applyBorder="1">
      <alignment/>
      <protection/>
    </xf>
    <xf numFmtId="3" fontId="25" fillId="0" borderId="68" xfId="93" applyNumberFormat="1" applyFont="1" applyBorder="1">
      <alignment/>
      <protection/>
    </xf>
    <xf numFmtId="3" fontId="25" fillId="0" borderId="68" xfId="93" applyNumberFormat="1" applyFont="1" applyBorder="1" applyAlignment="1">
      <alignment horizontal="right"/>
      <protection/>
    </xf>
    <xf numFmtId="3" fontId="25" fillId="0" borderId="69" xfId="93" applyNumberFormat="1" applyFont="1" applyBorder="1" applyAlignment="1">
      <alignment horizontal="right"/>
      <protection/>
    </xf>
    <xf numFmtId="3" fontId="45" fillId="0" borderId="0" xfId="93" applyNumberFormat="1" applyFont="1">
      <alignment/>
      <protection/>
    </xf>
    <xf numFmtId="49" fontId="71" fillId="0" borderId="98" xfId="0" applyNumberFormat="1" applyFont="1" applyFill="1" applyBorder="1" applyAlignment="1">
      <alignment/>
    </xf>
    <xf numFmtId="49" fontId="33" fillId="0" borderId="26" xfId="0" applyNumberFormat="1" applyFont="1" applyFill="1" applyBorder="1" applyAlignment="1">
      <alignment/>
    </xf>
    <xf numFmtId="49" fontId="72" fillId="0" borderId="26" xfId="0" applyNumberFormat="1" applyFont="1" applyFill="1" applyBorder="1" applyAlignment="1">
      <alignment/>
    </xf>
    <xf numFmtId="49" fontId="41" fillId="0" borderId="26" xfId="0" applyNumberFormat="1" applyFont="1" applyFill="1" applyBorder="1" applyAlignment="1">
      <alignment/>
    </xf>
    <xf numFmtId="3" fontId="72" fillId="0" borderId="17" xfId="0" applyNumberFormat="1" applyFont="1" applyFill="1" applyBorder="1" applyAlignment="1">
      <alignment horizontal="right"/>
    </xf>
    <xf numFmtId="3" fontId="72" fillId="0" borderId="16" xfId="0" applyNumberFormat="1" applyFont="1" applyFill="1" applyBorder="1" applyAlignment="1">
      <alignment horizontal="right"/>
    </xf>
    <xf numFmtId="49" fontId="72" fillId="0" borderId="26" xfId="0" applyNumberFormat="1" applyFont="1" applyFill="1" applyBorder="1" applyAlignment="1">
      <alignment/>
    </xf>
    <xf numFmtId="49" fontId="71" fillId="0" borderId="26" xfId="0" applyNumberFormat="1" applyFont="1" applyFill="1" applyBorder="1" applyAlignment="1">
      <alignment/>
    </xf>
    <xf numFmtId="3" fontId="71" fillId="0" borderId="17" xfId="0" applyNumberFormat="1" applyFont="1" applyFill="1" applyBorder="1" applyAlignment="1">
      <alignment horizontal="right"/>
    </xf>
    <xf numFmtId="3" fontId="71" fillId="0" borderId="16" xfId="0" applyNumberFormat="1" applyFont="1" applyFill="1" applyBorder="1" applyAlignment="1">
      <alignment horizontal="right"/>
    </xf>
    <xf numFmtId="49" fontId="33" fillId="0" borderId="26" xfId="0" applyNumberFormat="1" applyFont="1" applyFill="1" applyBorder="1" applyAlignment="1">
      <alignment/>
    </xf>
    <xf numFmtId="3" fontId="33" fillId="0" borderId="17" xfId="0" applyNumberFormat="1" applyFont="1" applyFill="1" applyBorder="1" applyAlignment="1">
      <alignment horizontal="right"/>
    </xf>
    <xf numFmtId="3" fontId="33" fillId="0" borderId="16" xfId="0" applyNumberFormat="1" applyFont="1" applyFill="1" applyBorder="1" applyAlignment="1">
      <alignment horizontal="right"/>
    </xf>
    <xf numFmtId="3" fontId="33" fillId="0" borderId="99" xfId="0" applyNumberFormat="1" applyFont="1" applyFill="1" applyBorder="1" applyAlignment="1">
      <alignment horizontal="right"/>
    </xf>
    <xf numFmtId="3" fontId="33" fillId="0" borderId="16" xfId="0" applyNumberFormat="1" applyFont="1" applyFill="1" applyBorder="1" applyAlignment="1">
      <alignment horizontal="center"/>
    </xf>
    <xf numFmtId="3" fontId="33" fillId="0" borderId="16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0" fontId="32" fillId="0" borderId="0" xfId="0" applyFont="1" applyFill="1" applyAlignment="1">
      <alignment/>
    </xf>
    <xf numFmtId="49" fontId="36" fillId="0" borderId="26" xfId="0" applyNumberFormat="1" applyFont="1" applyFill="1" applyBorder="1" applyAlignment="1">
      <alignment/>
    </xf>
    <xf numFmtId="0" fontId="33" fillId="0" borderId="34" xfId="0" applyFont="1" applyFill="1" applyBorder="1" applyAlignment="1">
      <alignment/>
    </xf>
    <xf numFmtId="3" fontId="36" fillId="0" borderId="17" xfId="0" applyNumberFormat="1" applyFont="1" applyFill="1" applyBorder="1" applyAlignment="1">
      <alignment horizontal="right"/>
    </xf>
    <xf numFmtId="3" fontId="36" fillId="0" borderId="16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33" fillId="0" borderId="0" xfId="0" applyFont="1" applyFill="1" applyAlignment="1">
      <alignment/>
    </xf>
    <xf numFmtId="49" fontId="36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Alignment="1">
      <alignment/>
    </xf>
    <xf numFmtId="2" fontId="33" fillId="0" borderId="24" xfId="0" applyNumberFormat="1" applyFont="1" applyFill="1" applyBorder="1" applyAlignment="1">
      <alignment/>
    </xf>
    <xf numFmtId="3" fontId="33" fillId="0" borderId="24" xfId="0" applyNumberFormat="1" applyFont="1" applyFill="1" applyBorder="1" applyAlignment="1">
      <alignment horizontal="center"/>
    </xf>
    <xf numFmtId="3" fontId="33" fillId="0" borderId="24" xfId="0" applyNumberFormat="1" applyFont="1" applyFill="1" applyBorder="1" applyAlignment="1">
      <alignment horizontal="right"/>
    </xf>
    <xf numFmtId="3" fontId="71" fillId="0" borderId="25" xfId="0" applyNumberFormat="1" applyFont="1" applyFill="1" applyBorder="1" applyAlignment="1">
      <alignment horizontal="right"/>
    </xf>
    <xf numFmtId="3" fontId="71" fillId="0" borderId="24" xfId="0" applyNumberFormat="1" applyFont="1" applyFill="1" applyBorder="1" applyAlignment="1">
      <alignment horizontal="right"/>
    </xf>
    <xf numFmtId="2" fontId="33" fillId="0" borderId="16" xfId="0" applyNumberFormat="1" applyFont="1" applyFill="1" applyBorder="1" applyAlignment="1">
      <alignment/>
    </xf>
    <xf numFmtId="3" fontId="33" fillId="0" borderId="16" xfId="0" applyNumberFormat="1" applyFont="1" applyFill="1" applyBorder="1" applyAlignment="1">
      <alignment horizontal="center"/>
    </xf>
    <xf numFmtId="0" fontId="43" fillId="0" borderId="16" xfId="0" applyFont="1" applyFill="1" applyBorder="1" applyAlignment="1">
      <alignment/>
    </xf>
    <xf numFmtId="3" fontId="43" fillId="0" borderId="16" xfId="0" applyNumberFormat="1" applyFont="1" applyFill="1" applyBorder="1" applyAlignment="1">
      <alignment horizontal="center"/>
    </xf>
    <xf numFmtId="3" fontId="43" fillId="0" borderId="16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72" fillId="0" borderId="16" xfId="0" applyFont="1" applyFill="1" applyBorder="1" applyAlignment="1">
      <alignment/>
    </xf>
    <xf numFmtId="0" fontId="26" fillId="0" borderId="0" xfId="0" applyFont="1" applyFill="1" applyAlignment="1">
      <alignment/>
    </xf>
    <xf numFmtId="3" fontId="33" fillId="0" borderId="16" xfId="0" applyNumberFormat="1" applyFont="1" applyFill="1" applyBorder="1" applyAlignment="1">
      <alignment/>
    </xf>
    <xf numFmtId="49" fontId="43" fillId="0" borderId="16" xfId="0" applyNumberFormat="1" applyFont="1" applyFill="1" applyBorder="1" applyAlignment="1">
      <alignment horizontal="right"/>
    </xf>
    <xf numFmtId="49" fontId="33" fillId="0" borderId="16" xfId="0" applyNumberFormat="1" applyFont="1" applyFill="1" applyBorder="1" applyAlignment="1">
      <alignment horizontal="right"/>
    </xf>
    <xf numFmtId="49" fontId="33" fillId="0" borderId="26" xfId="0" applyNumberFormat="1" applyFont="1" applyFill="1" applyBorder="1" applyAlignment="1">
      <alignment vertical="center" wrapText="1"/>
    </xf>
    <xf numFmtId="49" fontId="36" fillId="0" borderId="26" xfId="0" applyNumberFormat="1" applyFont="1" applyFill="1" applyBorder="1" applyAlignment="1">
      <alignment/>
    </xf>
    <xf numFmtId="0" fontId="36" fillId="0" borderId="16" xfId="0" applyFont="1" applyFill="1" applyBorder="1" applyAlignment="1">
      <alignment/>
    </xf>
    <xf numFmtId="3" fontId="36" fillId="0" borderId="16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 horizontal="right" vertical="center" wrapText="1"/>
    </xf>
    <xf numFmtId="49" fontId="33" fillId="0" borderId="26" xfId="0" applyNumberFormat="1" applyFont="1" applyFill="1" applyBorder="1" applyAlignment="1">
      <alignment vertical="center" wrapText="1"/>
    </xf>
    <xf numFmtId="3" fontId="43" fillId="0" borderId="16" xfId="0" applyNumberFormat="1" applyFont="1" applyFill="1" applyBorder="1" applyAlignment="1">
      <alignment/>
    </xf>
    <xf numFmtId="49" fontId="36" fillId="0" borderId="26" xfId="0" applyNumberFormat="1" applyFont="1" applyFill="1" applyBorder="1" applyAlignment="1">
      <alignment vertical="center" wrapText="1"/>
    </xf>
    <xf numFmtId="3" fontId="33" fillId="0" borderId="16" xfId="0" applyNumberFormat="1" applyFont="1" applyFill="1" applyBorder="1" applyAlignment="1">
      <alignment/>
    </xf>
    <xf numFmtId="0" fontId="33" fillId="0" borderId="16" xfId="0" applyFont="1" applyFill="1" applyBorder="1" applyAlignment="1">
      <alignment horizontal="right"/>
    </xf>
    <xf numFmtId="49" fontId="32" fillId="0" borderId="26" xfId="0" applyNumberFormat="1" applyFont="1" applyFill="1" applyBorder="1" applyAlignment="1">
      <alignment vertical="center" wrapText="1"/>
    </xf>
    <xf numFmtId="3" fontId="33" fillId="0" borderId="34" xfId="0" applyNumberFormat="1" applyFont="1" applyFill="1" applyBorder="1" applyAlignment="1">
      <alignment horizontal="center"/>
    </xf>
    <xf numFmtId="3" fontId="33" fillId="0" borderId="34" xfId="0" applyNumberFormat="1" applyFont="1" applyFill="1" applyBorder="1" applyAlignment="1">
      <alignment horizontal="right"/>
    </xf>
    <xf numFmtId="3" fontId="36" fillId="0" borderId="32" xfId="0" applyNumberFormat="1" applyFont="1" applyFill="1" applyBorder="1" applyAlignment="1">
      <alignment horizontal="right"/>
    </xf>
    <xf numFmtId="3" fontId="36" fillId="0" borderId="34" xfId="0" applyNumberFormat="1" applyFont="1" applyFill="1" applyBorder="1" applyAlignment="1">
      <alignment horizontal="right"/>
    </xf>
    <xf numFmtId="172" fontId="33" fillId="0" borderId="34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49" fontId="33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3" fontId="36" fillId="0" borderId="0" xfId="0" applyNumberFormat="1" applyFont="1" applyFill="1" applyAlignment="1">
      <alignment horizontal="center"/>
    </xf>
    <xf numFmtId="3" fontId="36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49" fontId="33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 horizontal="left"/>
    </xf>
    <xf numFmtId="49" fontId="33" fillId="0" borderId="0" xfId="0" applyNumberFormat="1" applyFont="1" applyFill="1" applyAlignment="1">
      <alignment/>
    </xf>
    <xf numFmtId="0" fontId="62" fillId="0" borderId="100" xfId="93" applyFont="1" applyFill="1" applyBorder="1">
      <alignment/>
      <protection/>
    </xf>
    <xf numFmtId="3" fontId="25" fillId="0" borderId="101" xfId="93" applyNumberFormat="1" applyFont="1" applyFill="1" applyBorder="1" applyAlignment="1" quotePrefix="1">
      <alignment horizontal="right"/>
      <protection/>
    </xf>
    <xf numFmtId="3" fontId="25" fillId="0" borderId="101" xfId="93" applyNumberFormat="1" applyFont="1" applyFill="1" applyBorder="1">
      <alignment/>
      <protection/>
    </xf>
    <xf numFmtId="3" fontId="25" fillId="0" borderId="39" xfId="93" applyNumberFormat="1" applyFont="1" applyFill="1" applyBorder="1" applyAlignment="1">
      <alignment horizontal="center"/>
      <protection/>
    </xf>
    <xf numFmtId="3" fontId="25" fillId="0" borderId="18" xfId="93" applyNumberFormat="1" applyFont="1" applyFill="1" applyBorder="1" applyAlignment="1">
      <alignment horizontal="center"/>
      <protection/>
    </xf>
    <xf numFmtId="3" fontId="25" fillId="0" borderId="50" xfId="93" applyNumberFormat="1" applyFont="1" applyFill="1" applyBorder="1" applyAlignment="1">
      <alignment horizontal="center"/>
      <protection/>
    </xf>
    <xf numFmtId="3" fontId="25" fillId="0" borderId="22" xfId="93" applyNumberFormat="1" applyFont="1" applyFill="1" applyBorder="1" applyAlignment="1">
      <alignment horizontal="center"/>
      <protection/>
    </xf>
    <xf numFmtId="0" fontId="71" fillId="0" borderId="46" xfId="0" applyFont="1" applyFill="1" applyBorder="1" applyAlignment="1">
      <alignment/>
    </xf>
    <xf numFmtId="3" fontId="71" fillId="0" borderId="18" xfId="0" applyNumberFormat="1" applyFont="1" applyFill="1" applyBorder="1" applyAlignment="1">
      <alignment horizontal="right"/>
    </xf>
    <xf numFmtId="0" fontId="33" fillId="0" borderId="49" xfId="0" applyFont="1" applyFill="1" applyBorder="1" applyAlignment="1">
      <alignment/>
    </xf>
    <xf numFmtId="3" fontId="33" fillId="0" borderId="18" xfId="0" applyNumberFormat="1" applyFont="1" applyFill="1" applyBorder="1" applyAlignment="1">
      <alignment horizontal="right"/>
    </xf>
    <xf numFmtId="0" fontId="72" fillId="0" borderId="49" xfId="0" applyFont="1" applyFill="1" applyBorder="1" applyAlignment="1">
      <alignment/>
    </xf>
    <xf numFmtId="3" fontId="72" fillId="0" borderId="18" xfId="0" applyNumberFormat="1" applyFont="1" applyFill="1" applyBorder="1" applyAlignment="1">
      <alignment horizontal="right"/>
    </xf>
    <xf numFmtId="0" fontId="71" fillId="0" borderId="49" xfId="0" applyFont="1" applyFill="1" applyBorder="1" applyAlignment="1">
      <alignment/>
    </xf>
    <xf numFmtId="0" fontId="36" fillId="0" borderId="49" xfId="0" applyFont="1" applyFill="1" applyBorder="1" applyAlignment="1">
      <alignment/>
    </xf>
    <xf numFmtId="3" fontId="36" fillId="0" borderId="18" xfId="0" applyNumberFormat="1" applyFont="1" applyFill="1" applyBorder="1" applyAlignment="1">
      <alignment horizontal="right"/>
    </xf>
    <xf numFmtId="0" fontId="33" fillId="0" borderId="49" xfId="0" applyFont="1" applyFill="1" applyBorder="1" applyAlignment="1">
      <alignment/>
    </xf>
    <xf numFmtId="49" fontId="36" fillId="0" borderId="49" xfId="0" applyNumberFormat="1" applyFont="1" applyFill="1" applyBorder="1" applyAlignment="1">
      <alignment vertical="center" wrapText="1"/>
    </xf>
    <xf numFmtId="0" fontId="71" fillId="0" borderId="41" xfId="0" applyFont="1" applyFill="1" applyBorder="1" applyAlignment="1">
      <alignment/>
    </xf>
    <xf numFmtId="49" fontId="73" fillId="0" borderId="35" xfId="0" applyNumberFormat="1" applyFont="1" applyFill="1" applyBorder="1" applyAlignment="1">
      <alignment/>
    </xf>
    <xf numFmtId="0" fontId="73" fillId="0" borderId="20" xfId="0" applyFont="1" applyFill="1" applyBorder="1" applyAlignment="1">
      <alignment/>
    </xf>
    <xf numFmtId="3" fontId="71" fillId="0" borderId="20" xfId="0" applyNumberFormat="1" applyFont="1" applyFill="1" applyBorder="1" applyAlignment="1">
      <alignment horizontal="center"/>
    </xf>
    <xf numFmtId="3" fontId="71" fillId="0" borderId="20" xfId="0" applyNumberFormat="1" applyFont="1" applyFill="1" applyBorder="1" applyAlignment="1">
      <alignment/>
    </xf>
    <xf numFmtId="3" fontId="36" fillId="0" borderId="21" xfId="0" applyNumberFormat="1" applyFont="1" applyFill="1" applyBorder="1" applyAlignment="1">
      <alignment/>
    </xf>
    <xf numFmtId="3" fontId="36" fillId="0" borderId="20" xfId="0" applyNumberFormat="1" applyFont="1" applyFill="1" applyBorder="1" applyAlignment="1">
      <alignment/>
    </xf>
    <xf numFmtId="3" fontId="36" fillId="0" borderId="22" xfId="0" applyNumberFormat="1" applyFont="1" applyFill="1" applyBorder="1" applyAlignment="1">
      <alignment/>
    </xf>
    <xf numFmtId="0" fontId="36" fillId="0" borderId="46" xfId="0" applyFont="1" applyFill="1" applyBorder="1" applyAlignment="1">
      <alignment horizontal="center" vertical="center" wrapText="1"/>
    </xf>
    <xf numFmtId="49" fontId="26" fillId="0" borderId="98" xfId="0" applyNumberFormat="1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9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/>
    </xf>
    <xf numFmtId="3" fontId="32" fillId="0" borderId="39" xfId="0" applyNumberFormat="1" applyFont="1" applyFill="1" applyBorder="1" applyAlignment="1">
      <alignment/>
    </xf>
    <xf numFmtId="0" fontId="26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62" fillId="0" borderId="102" xfId="93" applyFont="1" applyFill="1" applyBorder="1" applyAlignment="1">
      <alignment horizontal="center"/>
      <protection/>
    </xf>
    <xf numFmtId="0" fontId="62" fillId="0" borderId="103" xfId="93" applyFont="1" applyFill="1" applyBorder="1" applyAlignment="1">
      <alignment horizontal="center"/>
      <protection/>
    </xf>
    <xf numFmtId="0" fontId="62" fillId="0" borderId="104" xfId="93" applyFont="1" applyFill="1" applyBorder="1" applyAlignment="1">
      <alignment horizontal="center"/>
      <protection/>
    </xf>
    <xf numFmtId="0" fontId="25" fillId="0" borderId="20" xfId="93" applyFont="1" applyFill="1" applyBorder="1" applyAlignment="1">
      <alignment horizontal="left"/>
      <protection/>
    </xf>
    <xf numFmtId="0" fontId="25" fillId="0" borderId="21" xfId="93" applyFont="1" applyFill="1" applyBorder="1" applyAlignment="1">
      <alignment horizontal="left"/>
      <protection/>
    </xf>
    <xf numFmtId="0" fontId="22" fillId="0" borderId="0" xfId="0" applyFont="1" applyAlignment="1">
      <alignment horizontal="center" shrinkToFit="1"/>
    </xf>
    <xf numFmtId="0" fontId="25" fillId="0" borderId="14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7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29" fillId="0" borderId="15" xfId="0" applyNumberFormat="1" applyFont="1" applyBorder="1" applyAlignment="1">
      <alignment horizontal="left" wrapText="1"/>
    </xf>
    <xf numFmtId="49" fontId="29" fillId="0" borderId="16" xfId="0" applyNumberFormat="1" applyFont="1" applyBorder="1" applyAlignment="1">
      <alignment horizontal="left" wrapText="1"/>
    </xf>
    <xf numFmtId="0" fontId="24" fillId="0" borderId="15" xfId="0" applyFont="1" applyBorder="1" applyAlignment="1">
      <alignment/>
    </xf>
    <xf numFmtId="0" fontId="0" fillId="0" borderId="16" xfId="0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44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0" fontId="22" fillId="0" borderId="0" xfId="97" applyFont="1" applyAlignment="1">
      <alignment horizontal="center"/>
      <protection/>
    </xf>
    <xf numFmtId="0" fontId="23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44" xfId="97" applyFont="1" applyBorder="1" applyAlignment="1">
      <alignment horizontal="center"/>
      <protection/>
    </xf>
    <xf numFmtId="0" fontId="39" fillId="0" borderId="40" xfId="0" applyFont="1" applyBorder="1" applyAlignment="1">
      <alignment horizontal="center"/>
    </xf>
    <xf numFmtId="0" fontId="22" fillId="0" borderId="40" xfId="97" applyFont="1" applyBorder="1" applyAlignment="1">
      <alignment horizontal="center"/>
      <protection/>
    </xf>
    <xf numFmtId="0" fontId="22" fillId="0" borderId="57" xfId="97" applyFont="1" applyBorder="1" applyAlignment="1">
      <alignment horizontal="center"/>
      <protection/>
    </xf>
    <xf numFmtId="0" fontId="51" fillId="0" borderId="106" xfId="93" applyFont="1" applyFill="1" applyBorder="1" applyAlignment="1">
      <alignment horizontal="center" vertical="center" wrapText="1"/>
      <protection/>
    </xf>
    <xf numFmtId="0" fontId="51" fillId="0" borderId="52" xfId="93" applyFont="1" applyFill="1" applyBorder="1" applyAlignment="1">
      <alignment horizontal="center" vertical="center" wrapText="1"/>
      <protection/>
    </xf>
    <xf numFmtId="0" fontId="51" fillId="0" borderId="60" xfId="93" applyFont="1" applyFill="1" applyBorder="1" applyAlignment="1">
      <alignment horizontal="center" vertical="center" wrapText="1"/>
      <protection/>
    </xf>
    <xf numFmtId="3" fontId="25" fillId="0" borderId="107" xfId="93" applyNumberFormat="1" applyFont="1" applyFill="1" applyBorder="1" applyAlignment="1">
      <alignment horizontal="center" vertical="center" wrapText="1"/>
      <protection/>
    </xf>
    <xf numFmtId="3" fontId="25" fillId="0" borderId="108" xfId="93" applyNumberFormat="1" applyFont="1" applyFill="1" applyBorder="1" applyAlignment="1">
      <alignment horizontal="center" vertical="center" wrapText="1"/>
      <protection/>
    </xf>
    <xf numFmtId="3" fontId="25" fillId="0" borderId="109" xfId="93" applyNumberFormat="1" applyFont="1" applyFill="1" applyBorder="1" applyAlignment="1">
      <alignment horizontal="center" vertical="center" wrapText="1"/>
      <protection/>
    </xf>
    <xf numFmtId="0" fontId="25" fillId="0" borderId="110" xfId="93" applyFont="1" applyFill="1" applyBorder="1" applyAlignment="1">
      <alignment horizontal="center" vertical="center"/>
      <protection/>
    </xf>
    <xf numFmtId="0" fontId="25" fillId="0" borderId="68" xfId="93" applyFont="1" applyFill="1" applyBorder="1" applyAlignment="1">
      <alignment horizontal="center" vertical="center"/>
      <protection/>
    </xf>
    <xf numFmtId="0" fontId="25" fillId="0" borderId="111" xfId="93" applyFont="1" applyFill="1" applyBorder="1" applyAlignment="1">
      <alignment horizontal="center" vertical="center" wrapText="1"/>
      <protection/>
    </xf>
    <xf numFmtId="0" fontId="25" fillId="0" borderId="112" xfId="93" applyFont="1" applyFill="1" applyBorder="1" applyAlignment="1">
      <alignment horizontal="center" vertical="center" wrapText="1"/>
      <protection/>
    </xf>
    <xf numFmtId="0" fontId="25" fillId="0" borderId="113" xfId="93" applyFont="1" applyFill="1" applyBorder="1" applyAlignment="1">
      <alignment horizontal="center" vertical="center" wrapText="1"/>
      <protection/>
    </xf>
    <xf numFmtId="0" fontId="25" fillId="0" borderId="70" xfId="93" applyFont="1" applyFill="1" applyBorder="1" applyAlignment="1">
      <alignment horizontal="center"/>
      <protection/>
    </xf>
    <xf numFmtId="0" fontId="25" fillId="0" borderId="110" xfId="93" applyFont="1" applyFill="1" applyBorder="1" applyAlignment="1">
      <alignment horizontal="center" vertical="center" wrapText="1"/>
      <protection/>
    </xf>
    <xf numFmtId="0" fontId="25" fillId="0" borderId="68" xfId="93" applyFont="1" applyFill="1" applyBorder="1" applyAlignment="1">
      <alignment horizontal="center" vertical="center" wrapText="1"/>
      <protection/>
    </xf>
    <xf numFmtId="0" fontId="25" fillId="0" borderId="0" xfId="93" applyFont="1" applyFill="1" applyAlignment="1">
      <alignment/>
      <protection/>
    </xf>
    <xf numFmtId="0" fontId="0" fillId="0" borderId="0" xfId="0" applyFont="1" applyFill="1" applyAlignment="1">
      <alignment/>
    </xf>
    <xf numFmtId="0" fontId="58" fillId="0" borderId="0" xfId="93" applyFont="1" applyFill="1" applyBorder="1" applyAlignment="1">
      <alignment horizontal="center"/>
      <protection/>
    </xf>
    <xf numFmtId="0" fontId="63" fillId="0" borderId="0" xfId="93" applyFont="1" applyFill="1" applyBorder="1" applyAlignment="1">
      <alignment horizontal="center"/>
      <protection/>
    </xf>
    <xf numFmtId="0" fontId="25" fillId="0" borderId="114" xfId="93" applyFont="1" applyFill="1" applyBorder="1" applyAlignment="1">
      <alignment horizontal="center" vertical="center"/>
      <protection/>
    </xf>
    <xf numFmtId="0" fontId="25" fillId="0" borderId="115" xfId="93" applyFont="1" applyFill="1" applyBorder="1" applyAlignment="1">
      <alignment horizontal="center" vertical="center"/>
      <protection/>
    </xf>
    <xf numFmtId="0" fontId="25" fillId="0" borderId="116" xfId="93" applyFont="1" applyFill="1" applyBorder="1" applyAlignment="1">
      <alignment horizontal="center" vertical="center"/>
      <protection/>
    </xf>
    <xf numFmtId="0" fontId="25" fillId="0" borderId="117" xfId="93" applyFont="1" applyFill="1" applyBorder="1" applyAlignment="1">
      <alignment horizontal="center" vertical="center"/>
      <protection/>
    </xf>
    <xf numFmtId="0" fontId="25" fillId="0" borderId="118" xfId="93" applyFont="1" applyFill="1" applyBorder="1" applyAlignment="1">
      <alignment horizontal="center" vertical="center"/>
      <protection/>
    </xf>
    <xf numFmtId="0" fontId="25" fillId="0" borderId="119" xfId="93" applyFont="1" applyFill="1" applyBorder="1" applyAlignment="1">
      <alignment horizontal="center" vertical="center"/>
      <protection/>
    </xf>
    <xf numFmtId="0" fontId="25" fillId="0" borderId="111" xfId="92" applyFont="1" applyFill="1" applyBorder="1" applyAlignment="1">
      <alignment horizontal="center" vertical="center"/>
      <protection/>
    </xf>
    <xf numFmtId="0" fontId="25" fillId="0" borderId="112" xfId="92" applyFont="1" applyFill="1" applyBorder="1" applyAlignment="1">
      <alignment horizontal="center" vertical="center"/>
      <protection/>
    </xf>
    <xf numFmtId="0" fontId="25" fillId="0" borderId="113" xfId="92" applyFont="1" applyFill="1" applyBorder="1" applyAlignment="1">
      <alignment horizontal="center" vertical="center"/>
      <protection/>
    </xf>
    <xf numFmtId="0" fontId="25" fillId="0" borderId="111" xfId="93" applyFont="1" applyFill="1" applyBorder="1" applyAlignment="1">
      <alignment horizontal="center" vertical="center"/>
      <protection/>
    </xf>
    <xf numFmtId="0" fontId="25" fillId="0" borderId="112" xfId="93" applyFont="1" applyFill="1" applyBorder="1" applyAlignment="1">
      <alignment horizontal="center" vertical="center"/>
      <protection/>
    </xf>
    <xf numFmtId="0" fontId="25" fillId="0" borderId="113" xfId="93" applyFont="1" applyFill="1" applyBorder="1" applyAlignment="1">
      <alignment horizontal="center" vertical="center"/>
      <protection/>
    </xf>
    <xf numFmtId="0" fontId="25" fillId="0" borderId="24" xfId="93" applyFont="1" applyFill="1" applyBorder="1" applyAlignment="1">
      <alignment horizontal="left"/>
      <protection/>
    </xf>
    <xf numFmtId="0" fontId="25" fillId="0" borderId="25" xfId="93" applyFont="1" applyFill="1" applyBorder="1" applyAlignment="1">
      <alignment horizontal="left"/>
      <protection/>
    </xf>
    <xf numFmtId="0" fontId="25" fillId="0" borderId="16" xfId="93" applyFont="1" applyFill="1" applyBorder="1" applyAlignment="1">
      <alignment horizontal="left"/>
      <protection/>
    </xf>
    <xf numFmtId="0" fontId="25" fillId="0" borderId="17" xfId="93" applyFont="1" applyFill="1" applyBorder="1" applyAlignment="1">
      <alignment horizontal="left"/>
      <protection/>
    </xf>
    <xf numFmtId="0" fontId="25" fillId="0" borderId="34" xfId="93" applyFont="1" applyFill="1" applyBorder="1" applyAlignment="1">
      <alignment horizontal="left"/>
      <protection/>
    </xf>
    <xf numFmtId="0" fontId="25" fillId="0" borderId="32" xfId="93" applyFont="1" applyFill="1" applyBorder="1" applyAlignment="1">
      <alignment horizontal="left"/>
      <protection/>
    </xf>
    <xf numFmtId="0" fontId="25" fillId="0" borderId="85" xfId="93" applyFont="1" applyFill="1" applyBorder="1" applyAlignment="1">
      <alignment horizontal="left"/>
      <protection/>
    </xf>
    <xf numFmtId="0" fontId="25" fillId="0" borderId="86" xfId="93" applyFont="1" applyFill="1" applyBorder="1" applyAlignment="1">
      <alignment horizontal="left"/>
      <protection/>
    </xf>
    <xf numFmtId="0" fontId="25" fillId="0" borderId="64" xfId="93" applyFont="1" applyFill="1" applyBorder="1" applyAlignment="1">
      <alignment horizontal="left"/>
      <protection/>
    </xf>
    <xf numFmtId="0" fontId="25" fillId="0" borderId="84" xfId="93" applyFont="1" applyFill="1" applyBorder="1" applyAlignment="1">
      <alignment horizontal="left"/>
      <protection/>
    </xf>
    <xf numFmtId="0" fontId="25" fillId="0" borderId="87" xfId="93" applyFont="1" applyFill="1" applyBorder="1" applyAlignment="1">
      <alignment horizontal="left"/>
      <protection/>
    </xf>
    <xf numFmtId="0" fontId="31" fillId="0" borderId="64" xfId="0" applyFont="1" applyFill="1" applyBorder="1" applyAlignment="1">
      <alignment horizontal="left"/>
    </xf>
    <xf numFmtId="0" fontId="0" fillId="0" borderId="0" xfId="0" applyFill="1" applyAlignment="1">
      <alignment/>
    </xf>
    <xf numFmtId="3" fontId="25" fillId="0" borderId="120" xfId="93" applyNumberFormat="1" applyFont="1" applyFill="1" applyBorder="1" applyAlignment="1">
      <alignment horizontal="center" vertical="center" wrapText="1"/>
      <protection/>
    </xf>
    <xf numFmtId="3" fontId="25" fillId="0" borderId="121" xfId="93" applyNumberFormat="1" applyFont="1" applyFill="1" applyBorder="1" applyAlignment="1">
      <alignment horizontal="center" vertical="center" wrapText="1"/>
      <protection/>
    </xf>
    <xf numFmtId="3" fontId="25" fillId="0" borderId="122" xfId="93" applyNumberFormat="1" applyFont="1" applyFill="1" applyBorder="1" applyAlignment="1">
      <alignment horizontal="center" vertical="center" wrapText="1"/>
      <protection/>
    </xf>
    <xf numFmtId="0" fontId="25" fillId="0" borderId="68" xfId="93" applyFont="1" applyFill="1" applyBorder="1" applyAlignment="1">
      <alignment horizontal="left"/>
      <protection/>
    </xf>
    <xf numFmtId="0" fontId="25" fillId="0" borderId="69" xfId="93" applyFont="1" applyFill="1" applyBorder="1" applyAlignment="1">
      <alignment horizontal="left"/>
      <protection/>
    </xf>
    <xf numFmtId="0" fontId="45" fillId="0" borderId="91" xfId="93" applyFont="1" applyFill="1" applyBorder="1" applyAlignment="1">
      <alignment horizontal="center"/>
      <protection/>
    </xf>
    <xf numFmtId="0" fontId="45" fillId="0" borderId="66" xfId="93" applyFont="1" applyFill="1" applyBorder="1" applyAlignment="1">
      <alignment horizontal="center"/>
      <protection/>
    </xf>
    <xf numFmtId="0" fontId="45" fillId="0" borderId="67" xfId="93" applyFont="1" applyFill="1" applyBorder="1" applyAlignment="1">
      <alignment horizontal="center"/>
      <protection/>
    </xf>
    <xf numFmtId="1" fontId="25" fillId="0" borderId="85" xfId="92" applyNumberFormat="1" applyFont="1" applyFill="1" applyBorder="1" applyAlignment="1">
      <alignment horizontal="left" vertical="center"/>
      <protection/>
    </xf>
    <xf numFmtId="1" fontId="25" fillId="0" borderId="86" xfId="92" applyNumberFormat="1" applyFont="1" applyFill="1" applyBorder="1" applyAlignment="1">
      <alignment horizontal="left" vertical="center"/>
      <protection/>
    </xf>
    <xf numFmtId="1" fontId="25" fillId="0" borderId="87" xfId="92" applyNumberFormat="1" applyFont="1" applyFill="1" applyBorder="1" applyAlignment="1">
      <alignment horizontal="left" vertical="center"/>
      <protection/>
    </xf>
    <xf numFmtId="0" fontId="25" fillId="0" borderId="111" xfId="93" applyFont="1" applyBorder="1" applyAlignment="1">
      <alignment horizontal="center" vertical="center" wrapText="1"/>
      <protection/>
    </xf>
    <xf numFmtId="0" fontId="25" fillId="0" borderId="112" xfId="93" applyFont="1" applyBorder="1" applyAlignment="1">
      <alignment horizontal="center" vertical="center" wrapText="1"/>
      <protection/>
    </xf>
    <xf numFmtId="0" fontId="25" fillId="0" borderId="113" xfId="93" applyFont="1" applyBorder="1" applyAlignment="1">
      <alignment horizontal="center" vertical="center" wrapText="1"/>
      <protection/>
    </xf>
    <xf numFmtId="3" fontId="25" fillId="0" borderId="120" xfId="93" applyNumberFormat="1" applyFont="1" applyBorder="1" applyAlignment="1">
      <alignment horizontal="center" vertical="center" wrapText="1"/>
      <protection/>
    </xf>
    <xf numFmtId="3" fontId="25" fillId="0" borderId="121" xfId="93" applyNumberFormat="1" applyFont="1" applyBorder="1" applyAlignment="1">
      <alignment horizontal="center" vertical="center" wrapText="1"/>
      <protection/>
    </xf>
    <xf numFmtId="3" fontId="25" fillId="0" borderId="122" xfId="93" applyNumberFormat="1" applyFont="1" applyBorder="1" applyAlignment="1">
      <alignment horizontal="center" vertical="center" wrapText="1"/>
      <protection/>
    </xf>
    <xf numFmtId="0" fontId="25" fillId="0" borderId="20" xfId="93" applyFont="1" applyBorder="1" applyAlignment="1">
      <alignment horizontal="left"/>
      <protection/>
    </xf>
    <xf numFmtId="0" fontId="25" fillId="0" borderId="110" xfId="93" applyFont="1" applyBorder="1" applyAlignment="1">
      <alignment horizontal="center" vertical="center" wrapText="1"/>
      <protection/>
    </xf>
    <xf numFmtId="0" fontId="25" fillId="0" borderId="68" xfId="93" applyFont="1" applyBorder="1" applyAlignment="1">
      <alignment horizontal="center" vertical="center" wrapText="1"/>
      <protection/>
    </xf>
    <xf numFmtId="0" fontId="25" fillId="0" borderId="110" xfId="93" applyFont="1" applyBorder="1" applyAlignment="1">
      <alignment horizontal="center" vertical="center"/>
      <protection/>
    </xf>
    <xf numFmtId="0" fontId="25" fillId="0" borderId="68" xfId="93" applyFont="1" applyBorder="1" applyAlignment="1">
      <alignment horizontal="center" vertical="center"/>
      <protection/>
    </xf>
    <xf numFmtId="1" fontId="25" fillId="0" borderId="67" xfId="92" applyNumberFormat="1" applyFont="1" applyBorder="1" applyAlignment="1">
      <alignment horizontal="left" vertical="center"/>
      <protection/>
    </xf>
    <xf numFmtId="1" fontId="25" fillId="0" borderId="68" xfId="92" applyNumberFormat="1" applyFont="1" applyBorder="1" applyAlignment="1">
      <alignment horizontal="left" vertical="center"/>
      <protection/>
    </xf>
    <xf numFmtId="1" fontId="25" fillId="0" borderId="85" xfId="92" applyNumberFormat="1" applyFont="1" applyBorder="1" applyAlignment="1">
      <alignment horizontal="left" vertical="center"/>
      <protection/>
    </xf>
    <xf numFmtId="1" fontId="25" fillId="0" borderId="87" xfId="92" applyNumberFormat="1" applyFont="1" applyBorder="1" applyAlignment="1">
      <alignment horizontal="left" vertical="center"/>
      <protection/>
    </xf>
    <xf numFmtId="0" fontId="45" fillId="0" borderId="102" xfId="93" applyFont="1" applyBorder="1" applyAlignment="1">
      <alignment horizontal="center"/>
      <protection/>
    </xf>
    <xf numFmtId="0" fontId="45" fillId="0" borderId="103" xfId="93" applyFont="1" applyBorder="1" applyAlignment="1">
      <alignment horizontal="center"/>
      <protection/>
    </xf>
    <xf numFmtId="0" fontId="45" fillId="0" borderId="104" xfId="93" applyFont="1" applyBorder="1" applyAlignment="1">
      <alignment horizontal="center"/>
      <protection/>
    </xf>
    <xf numFmtId="0" fontId="58" fillId="0" borderId="0" xfId="93" applyFont="1" applyBorder="1" applyAlignment="1">
      <alignment horizontal="center"/>
      <protection/>
    </xf>
    <xf numFmtId="0" fontId="25" fillId="0" borderId="111" xfId="92" applyFont="1" applyBorder="1" applyAlignment="1">
      <alignment horizontal="center" vertical="center"/>
      <protection/>
    </xf>
    <xf numFmtId="0" fontId="25" fillId="0" borderId="112" xfId="92" applyFont="1" applyBorder="1" applyAlignment="1">
      <alignment horizontal="center" vertical="center"/>
      <protection/>
    </xf>
    <xf numFmtId="0" fontId="25" fillId="0" borderId="113" xfId="92" applyFont="1" applyBorder="1" applyAlignment="1">
      <alignment horizontal="center" vertical="center"/>
      <protection/>
    </xf>
    <xf numFmtId="0" fontId="25" fillId="0" borderId="111" xfId="93" applyFont="1" applyBorder="1" applyAlignment="1">
      <alignment horizontal="center" vertical="center"/>
      <protection/>
    </xf>
    <xf numFmtId="0" fontId="25" fillId="0" borderId="112" xfId="93" applyFont="1" applyBorder="1" applyAlignment="1">
      <alignment horizontal="center" vertical="center"/>
      <protection/>
    </xf>
    <xf numFmtId="0" fontId="25" fillId="0" borderId="113" xfId="93" applyFont="1" applyBorder="1" applyAlignment="1">
      <alignment horizontal="center" vertical="center"/>
      <protection/>
    </xf>
    <xf numFmtId="0" fontId="25" fillId="0" borderId="70" xfId="93" applyFont="1" applyBorder="1" applyAlignment="1">
      <alignment horizontal="center"/>
      <protection/>
    </xf>
    <xf numFmtId="0" fontId="25" fillId="0" borderId="123" xfId="93" applyFont="1" applyBorder="1" applyAlignment="1">
      <alignment horizontal="center" vertical="center"/>
      <protection/>
    </xf>
    <xf numFmtId="0" fontId="25" fillId="0" borderId="115" xfId="93" applyFont="1" applyBorder="1" applyAlignment="1">
      <alignment horizontal="center" vertical="center"/>
      <protection/>
    </xf>
    <xf numFmtId="0" fontId="25" fillId="0" borderId="124" xfId="93" applyFont="1" applyBorder="1" applyAlignment="1">
      <alignment horizontal="center" vertical="center"/>
      <protection/>
    </xf>
    <xf numFmtId="0" fontId="25" fillId="0" borderId="117" xfId="93" applyFont="1" applyBorder="1" applyAlignment="1">
      <alignment horizontal="center" vertical="center"/>
      <protection/>
    </xf>
    <xf numFmtId="0" fontId="25" fillId="0" borderId="125" xfId="93" applyFont="1" applyBorder="1" applyAlignment="1">
      <alignment horizontal="center" vertical="center"/>
      <protection/>
    </xf>
    <xf numFmtId="0" fontId="25" fillId="0" borderId="119" xfId="93" applyFont="1" applyBorder="1" applyAlignment="1">
      <alignment horizontal="center" vertical="center"/>
      <protection/>
    </xf>
    <xf numFmtId="0" fontId="63" fillId="0" borderId="0" xfId="93" applyFont="1" applyBorder="1" applyAlignment="1">
      <alignment horizontal="center"/>
      <protection/>
    </xf>
    <xf numFmtId="0" fontId="25" fillId="0" borderId="34" xfId="93" applyFont="1" applyBorder="1" applyAlignment="1">
      <alignment horizontal="left"/>
      <protection/>
    </xf>
    <xf numFmtId="0" fontId="25" fillId="0" borderId="114" xfId="93" applyFont="1" applyBorder="1" applyAlignment="1">
      <alignment horizontal="center" vertical="center"/>
      <protection/>
    </xf>
    <xf numFmtId="0" fontId="25" fillId="0" borderId="116" xfId="93" applyFont="1" applyBorder="1" applyAlignment="1">
      <alignment horizontal="center" vertical="center"/>
      <protection/>
    </xf>
    <xf numFmtId="0" fontId="25" fillId="0" borderId="118" xfId="93" applyFont="1" applyBorder="1" applyAlignment="1">
      <alignment horizontal="center" vertical="center"/>
      <protection/>
    </xf>
    <xf numFmtId="0" fontId="25" fillId="0" borderId="126" xfId="93" applyFont="1" applyFill="1" applyBorder="1" applyAlignment="1">
      <alignment horizontal="left"/>
      <protection/>
    </xf>
    <xf numFmtId="0" fontId="25" fillId="0" borderId="127" xfId="93" applyFont="1" applyFill="1" applyBorder="1" applyAlignment="1">
      <alignment horizontal="left"/>
      <protection/>
    </xf>
    <xf numFmtId="0" fontId="25" fillId="0" borderId="89" xfId="93" applyFont="1" applyFill="1" applyBorder="1" applyAlignment="1">
      <alignment horizontal="left"/>
      <protection/>
    </xf>
    <xf numFmtId="0" fontId="25" fillId="0" borderId="128" xfId="93" applyFont="1" applyFill="1" applyBorder="1" applyAlignment="1">
      <alignment horizontal="left" vertical="center"/>
      <protection/>
    </xf>
    <xf numFmtId="0" fontId="25" fillId="0" borderId="129" xfId="93" applyFont="1" applyFill="1" applyBorder="1" applyAlignment="1">
      <alignment horizontal="left" vertical="center"/>
      <protection/>
    </xf>
    <xf numFmtId="0" fontId="25" fillId="0" borderId="130" xfId="93" applyFont="1" applyFill="1" applyBorder="1" applyAlignment="1">
      <alignment horizontal="left" vertical="center"/>
      <protection/>
    </xf>
    <xf numFmtId="0" fontId="25" fillId="0" borderId="131" xfId="93" applyFont="1" applyFill="1" applyBorder="1" applyAlignment="1">
      <alignment horizontal="left"/>
      <protection/>
    </xf>
    <xf numFmtId="0" fontId="25" fillId="0" borderId="132" xfId="93" applyFont="1" applyFill="1" applyBorder="1" applyAlignment="1">
      <alignment horizontal="left"/>
      <protection/>
    </xf>
    <xf numFmtId="0" fontId="25" fillId="0" borderId="133" xfId="93" applyFont="1" applyFill="1" applyBorder="1" applyAlignment="1">
      <alignment horizontal="left"/>
      <protection/>
    </xf>
    <xf numFmtId="1" fontId="25" fillId="0" borderId="131" xfId="92" applyNumberFormat="1" applyFont="1" applyFill="1" applyBorder="1" applyAlignment="1">
      <alignment horizontal="left" vertical="center"/>
      <protection/>
    </xf>
    <xf numFmtId="1" fontId="25" fillId="0" borderId="132" xfId="92" applyNumberFormat="1" applyFont="1" applyFill="1" applyBorder="1" applyAlignment="1">
      <alignment horizontal="left" vertical="center"/>
      <protection/>
    </xf>
    <xf numFmtId="1" fontId="25" fillId="0" borderId="133" xfId="92" applyNumberFormat="1" applyFont="1" applyFill="1" applyBorder="1" applyAlignment="1">
      <alignment horizontal="left" vertical="center"/>
      <protection/>
    </xf>
    <xf numFmtId="0" fontId="45" fillId="0" borderId="131" xfId="93" applyFont="1" applyFill="1" applyBorder="1" applyAlignment="1">
      <alignment horizontal="center"/>
      <protection/>
    </xf>
    <xf numFmtId="0" fontId="45" fillId="0" borderId="132" xfId="93" applyFont="1" applyFill="1" applyBorder="1" applyAlignment="1">
      <alignment horizontal="center"/>
      <protection/>
    </xf>
    <xf numFmtId="0" fontId="45" fillId="0" borderId="133" xfId="93" applyFont="1" applyFill="1" applyBorder="1" applyAlignment="1">
      <alignment horizontal="center"/>
      <protection/>
    </xf>
    <xf numFmtId="0" fontId="25" fillId="0" borderId="134" xfId="93" applyFont="1" applyFill="1" applyBorder="1" applyAlignment="1">
      <alignment horizontal="left"/>
      <protection/>
    </xf>
    <xf numFmtId="0" fontId="25" fillId="0" borderId="135" xfId="93" applyFont="1" applyFill="1" applyBorder="1" applyAlignment="1">
      <alignment horizontal="left"/>
      <protection/>
    </xf>
    <xf numFmtId="0" fontId="25" fillId="0" borderId="136" xfId="93" applyFont="1" applyFill="1" applyBorder="1" applyAlignment="1">
      <alignment horizontal="left"/>
      <protection/>
    </xf>
    <xf numFmtId="0" fontId="25" fillId="0" borderId="131" xfId="93" applyFont="1" applyFill="1" applyBorder="1" applyAlignment="1">
      <alignment horizontal="center"/>
      <protection/>
    </xf>
    <xf numFmtId="0" fontId="25" fillId="0" borderId="132" xfId="93" applyFont="1" applyFill="1" applyBorder="1" applyAlignment="1">
      <alignment horizontal="center"/>
      <protection/>
    </xf>
    <xf numFmtId="0" fontId="25" fillId="0" borderId="133" xfId="93" applyFont="1" applyFill="1" applyBorder="1" applyAlignment="1">
      <alignment horizontal="center"/>
      <protection/>
    </xf>
    <xf numFmtId="0" fontId="25" fillId="0" borderId="66" xfId="93" applyFont="1" applyFill="1" applyBorder="1" applyAlignment="1">
      <alignment horizontal="left"/>
      <protection/>
    </xf>
    <xf numFmtId="0" fontId="25" fillId="0" borderId="64" xfId="93" applyFont="1" applyFill="1" applyBorder="1" applyAlignment="1">
      <alignment horizontal="left"/>
      <protection/>
    </xf>
    <xf numFmtId="0" fontId="25" fillId="0" borderId="65" xfId="93" applyFont="1" applyFill="1" applyBorder="1" applyAlignment="1">
      <alignment horizontal="left"/>
      <protection/>
    </xf>
    <xf numFmtId="0" fontId="44" fillId="0" borderId="45" xfId="95" applyFont="1" applyFill="1" applyBorder="1" applyAlignment="1">
      <alignment horizontal="center" vertical="center" wrapText="1"/>
      <protection/>
    </xf>
    <xf numFmtId="0" fontId="44" fillId="0" borderId="18" xfId="95" applyFont="1" applyFill="1" applyBorder="1" applyAlignment="1">
      <alignment horizontal="center" vertical="center" wrapText="1"/>
      <protection/>
    </xf>
    <xf numFmtId="0" fontId="44" fillId="0" borderId="71" xfId="95" applyFont="1" applyFill="1" applyBorder="1" applyAlignment="1">
      <alignment horizontal="center" vertical="center"/>
      <protection/>
    </xf>
    <xf numFmtId="0" fontId="43" fillId="0" borderId="0" xfId="95" applyFont="1" applyFill="1" applyBorder="1" applyAlignment="1">
      <alignment horizontal="center" vertical="center"/>
      <protection/>
    </xf>
    <xf numFmtId="0" fontId="44" fillId="0" borderId="17" xfId="95" applyFont="1" applyFill="1" applyBorder="1" applyAlignment="1">
      <alignment horizontal="center" vertical="center" wrapText="1"/>
      <protection/>
    </xf>
    <xf numFmtId="0" fontId="44" fillId="0" borderId="26" xfId="95" applyFont="1" applyFill="1" applyBorder="1" applyAlignment="1">
      <alignment horizontal="center" vertical="center" wrapText="1"/>
      <protection/>
    </xf>
    <xf numFmtId="0" fontId="44" fillId="0" borderId="137" xfId="95" applyFont="1" applyFill="1" applyBorder="1" applyAlignment="1">
      <alignment horizontal="center" vertical="center" wrapText="1"/>
      <protection/>
    </xf>
    <xf numFmtId="0" fontId="44" fillId="0" borderId="39" xfId="95" applyFont="1" applyFill="1" applyBorder="1" applyAlignment="1">
      <alignment horizontal="center" vertical="center" wrapText="1"/>
      <protection/>
    </xf>
    <xf numFmtId="0" fontId="44" fillId="0" borderId="71" xfId="95" applyFont="1" applyFill="1" applyBorder="1" applyAlignment="1">
      <alignment horizontal="center" vertical="center" wrapText="1"/>
      <protection/>
    </xf>
    <xf numFmtId="0" fontId="44" fillId="0" borderId="16" xfId="95" applyFont="1" applyFill="1" applyBorder="1" applyAlignment="1">
      <alignment horizontal="center" vertical="center" wrapText="1"/>
      <protection/>
    </xf>
    <xf numFmtId="0" fontId="44" fillId="0" borderId="138" xfId="95" applyFont="1" applyFill="1" applyBorder="1" applyAlignment="1">
      <alignment horizontal="center" vertical="center" wrapText="1"/>
      <protection/>
    </xf>
    <xf numFmtId="0" fontId="44" fillId="0" borderId="24" xfId="95" applyFont="1" applyFill="1" applyBorder="1" applyAlignment="1">
      <alignment horizontal="center" vertical="center" wrapText="1"/>
      <protection/>
    </xf>
    <xf numFmtId="0" fontId="44" fillId="0" borderId="14" xfId="95" applyFont="1" applyFill="1" applyBorder="1" applyAlignment="1">
      <alignment horizontal="center" vertical="center" wrapText="1"/>
      <protection/>
    </xf>
    <xf numFmtId="0" fontId="44" fillId="0" borderId="139" xfId="95" applyFont="1" applyFill="1" applyBorder="1" applyAlignment="1">
      <alignment horizontal="center" vertical="center" wrapText="1"/>
      <protection/>
    </xf>
    <xf numFmtId="0" fontId="44" fillId="0" borderId="38" xfId="95" applyFont="1" applyFill="1" applyBorder="1" applyAlignment="1">
      <alignment horizontal="center" vertical="center" wrapText="1"/>
      <protection/>
    </xf>
    <xf numFmtId="0" fontId="44" fillId="0" borderId="73" xfId="95" applyFont="1" applyFill="1" applyBorder="1" applyAlignment="1">
      <alignment horizontal="center" vertical="center" wrapText="1"/>
      <protection/>
    </xf>
    <xf numFmtId="0" fontId="44" fillId="0" borderId="140" xfId="95" applyFont="1" applyFill="1" applyBorder="1" applyAlignment="1">
      <alignment horizontal="center" vertical="center" wrapText="1"/>
      <protection/>
    </xf>
    <xf numFmtId="0" fontId="44" fillId="0" borderId="25" xfId="95" applyFont="1" applyFill="1" applyBorder="1" applyAlignment="1">
      <alignment horizontal="center" vertical="center" wrapText="1"/>
      <protection/>
    </xf>
    <xf numFmtId="0" fontId="44" fillId="0" borderId="98" xfId="95" applyFont="1" applyFill="1" applyBorder="1" applyAlignment="1">
      <alignment horizontal="center" vertical="center" wrapText="1"/>
      <protection/>
    </xf>
    <xf numFmtId="3" fontId="45" fillId="0" borderId="66" xfId="96" applyNumberFormat="1" applyFont="1" applyBorder="1" applyAlignment="1">
      <alignment horizontal="center" vertical="center"/>
      <protection/>
    </xf>
    <xf numFmtId="3" fontId="25" fillId="0" borderId="66" xfId="96" applyNumberFormat="1" applyFont="1" applyBorder="1" applyAlignment="1">
      <alignment horizontal="center" vertical="center"/>
      <protection/>
    </xf>
    <xf numFmtId="0" fontId="44" fillId="0" borderId="70" xfId="96" applyFont="1" applyFill="1" applyBorder="1" applyAlignment="1">
      <alignment horizontal="center" vertical="center"/>
      <protection/>
    </xf>
    <xf numFmtId="0" fontId="44" fillId="0" borderId="77" xfId="96" applyFont="1" applyFill="1" applyBorder="1" applyAlignment="1">
      <alignment horizontal="center" vertical="center" wrapText="1"/>
      <protection/>
    </xf>
    <xf numFmtId="0" fontId="44" fillId="0" borderId="65" xfId="96" applyFont="1" applyFill="1" applyBorder="1" applyAlignment="1">
      <alignment horizontal="center" vertical="center" wrapText="1"/>
      <protection/>
    </xf>
    <xf numFmtId="0" fontId="45" fillId="0" borderId="66" xfId="96" applyFont="1" applyBorder="1" applyAlignment="1">
      <alignment horizontal="center" vertical="center" wrapText="1"/>
      <protection/>
    </xf>
    <xf numFmtId="0" fontId="25" fillId="0" borderId="66" xfId="96" applyFont="1" applyBorder="1" applyAlignment="1">
      <alignment horizontal="center" vertical="center" wrapText="1"/>
      <protection/>
    </xf>
    <xf numFmtId="0" fontId="44" fillId="0" borderId="91" xfId="96" applyFont="1" applyFill="1" applyBorder="1" applyAlignment="1">
      <alignment horizontal="center" vertical="center" wrapText="1"/>
      <protection/>
    </xf>
    <xf numFmtId="0" fontId="44" fillId="0" borderId="70" xfId="96" applyFont="1" applyFill="1" applyBorder="1" applyAlignment="1">
      <alignment horizontal="center" vertical="center" wrapText="1"/>
      <protection/>
    </xf>
    <xf numFmtId="0" fontId="44" fillId="0" borderId="66" xfId="96" applyFont="1" applyFill="1" applyBorder="1" applyAlignment="1">
      <alignment horizontal="center" vertical="center" wrapText="1"/>
      <protection/>
    </xf>
    <xf numFmtId="0" fontId="44" fillId="0" borderId="64" xfId="96" applyFont="1" applyFill="1" applyBorder="1" applyAlignment="1">
      <alignment horizontal="center" vertical="center" wrapText="1"/>
      <protection/>
    </xf>
    <xf numFmtId="0" fontId="51" fillId="0" borderId="0" xfId="96" applyFont="1" applyFill="1" applyBorder="1" applyAlignment="1">
      <alignment horizontal="center" vertical="center"/>
      <protection/>
    </xf>
    <xf numFmtId="0" fontId="52" fillId="0" borderId="0" xfId="98" applyFont="1" applyBorder="1" applyAlignment="1">
      <alignment horizontal="center" vertical="center"/>
      <protection/>
    </xf>
    <xf numFmtId="0" fontId="53" fillId="0" borderId="0" xfId="94" applyFont="1" applyAlignment="1">
      <alignment horizontal="center" vertical="center"/>
      <protection/>
    </xf>
    <xf numFmtId="0" fontId="53" fillId="0" borderId="0" xfId="94" applyFont="1" applyAlignment="1">
      <alignment horizontal="center"/>
      <protection/>
    </xf>
    <xf numFmtId="0" fontId="53" fillId="0" borderId="0" xfId="94" applyFont="1" applyBorder="1" applyAlignment="1">
      <alignment horizontal="center"/>
      <protection/>
    </xf>
    <xf numFmtId="0" fontId="24" fillId="0" borderId="0" xfId="0" applyFont="1" applyAlignment="1">
      <alignment horizontal="center" wrapText="1"/>
    </xf>
    <xf numFmtId="0" fontId="24" fillId="0" borderId="0" xfId="94" applyFont="1" applyAlignment="1">
      <alignment horizontal="center"/>
      <protection/>
    </xf>
    <xf numFmtId="0" fontId="25" fillId="0" borderId="0" xfId="94" applyFont="1" applyAlignment="1">
      <alignment horizontal="center" wrapText="1"/>
      <protection/>
    </xf>
    <xf numFmtId="0" fontId="24" fillId="0" borderId="0" xfId="94" applyFont="1" applyBorder="1" applyAlignment="1">
      <alignment horizontal="center"/>
      <protection/>
    </xf>
    <xf numFmtId="0" fontId="24" fillId="0" borderId="0" xfId="94" applyFont="1" applyBorder="1" applyAlignment="1">
      <alignment horizontal="center" vertical="center"/>
      <protection/>
    </xf>
    <xf numFmtId="0" fontId="25" fillId="0" borderId="139" xfId="0" applyFont="1" applyBorder="1" applyAlignment="1">
      <alignment horizontal="center" vertical="top" wrapText="1"/>
    </xf>
    <xf numFmtId="0" fontId="25" fillId="0" borderId="74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139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3" fontId="69" fillId="0" borderId="45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3" fontId="69" fillId="0" borderId="71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49" fontId="36" fillId="0" borderId="140" xfId="0" applyNumberFormat="1" applyFont="1" applyFill="1" applyBorder="1" applyAlignment="1">
      <alignment horizontal="center" vertical="center"/>
    </xf>
    <xf numFmtId="49" fontId="36" fillId="0" borderId="141" xfId="0" applyNumberFormat="1" applyFont="1" applyFill="1" applyBorder="1" applyAlignment="1">
      <alignment horizontal="center" vertical="center"/>
    </xf>
    <xf numFmtId="0" fontId="33" fillId="0" borderId="106" xfId="0" applyFont="1" applyFill="1" applyBorder="1" applyAlignment="1">
      <alignment horizontal="center" vertical="center" wrapText="1"/>
    </xf>
    <xf numFmtId="0" fontId="33" fillId="0" borderId="6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</cellXfs>
  <cellStyles count="9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11 ktv. táblák" xfId="92"/>
    <cellStyle name="Normál_9702KV1_2011 ktv. táblák" xfId="93"/>
    <cellStyle name="Normál_Beruh.felú-átadott-átvett" xfId="94"/>
    <cellStyle name="Normál_Int.tábla köt-ő és önk.fel.-1" xfId="95"/>
    <cellStyle name="Normál_Intézményi előir.dec. tábla" xfId="96"/>
    <cellStyle name="Normál_KTGVET98" xfId="97"/>
    <cellStyle name="Normál_Kuny Domokos ktgvetés  2013.01.16.-3" xfId="98"/>
    <cellStyle name="Normál_Munkafüzet1" xfId="99"/>
    <cellStyle name="Note" xfId="100"/>
    <cellStyle name="Output" xfId="101"/>
    <cellStyle name="Összesen" xfId="102"/>
    <cellStyle name="Currency" xfId="103"/>
    <cellStyle name="Currency [0]" xfId="104"/>
    <cellStyle name="Rossz" xfId="105"/>
    <cellStyle name="Semleges" xfId="106"/>
    <cellStyle name="Számítás" xfId="107"/>
    <cellStyle name="Percent" xfId="108"/>
    <cellStyle name="Title" xfId="109"/>
    <cellStyle name="Total" xfId="110"/>
    <cellStyle name="Warning Tex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SheetLayoutView="100" workbookViewId="0" topLeftCell="C1">
      <selection activeCell="I7" sqref="I7"/>
    </sheetView>
  </sheetViews>
  <sheetFormatPr defaultColWidth="9.00390625" defaultRowHeight="12.75"/>
  <cols>
    <col min="1" max="1" width="6.125" style="61" customWidth="1"/>
    <col min="2" max="2" width="57.625" style="61" customWidth="1"/>
    <col min="3" max="4" width="12.875" style="61" customWidth="1"/>
    <col min="5" max="5" width="6.125" style="61" customWidth="1"/>
    <col min="6" max="6" width="57.625" style="61" customWidth="1"/>
    <col min="7" max="7" width="12.875" style="61" customWidth="1"/>
    <col min="8" max="8" width="13.75390625" style="61" customWidth="1"/>
    <col min="9" max="16384" width="9.125" style="61" customWidth="1"/>
  </cols>
  <sheetData>
    <row r="1" ht="12.75">
      <c r="A1" s="103"/>
    </row>
    <row r="2" spans="1:8" ht="12.75">
      <c r="A2" s="889" t="s">
        <v>140</v>
      </c>
      <c r="B2" s="889"/>
      <c r="C2" s="889"/>
      <c r="D2" s="889"/>
      <c r="E2" s="889"/>
      <c r="F2" s="889"/>
      <c r="G2" s="889"/>
      <c r="H2" s="889"/>
    </row>
    <row r="3" spans="3:6" ht="13.5" thickBot="1">
      <c r="C3" s="137"/>
      <c r="D3" s="137"/>
      <c r="E3" s="137"/>
      <c r="F3" s="137"/>
    </row>
    <row r="4" spans="1:8" ht="13.5" customHeight="1">
      <c r="A4" s="898" t="s">
        <v>141</v>
      </c>
      <c r="B4" s="899"/>
      <c r="C4" s="899"/>
      <c r="D4" s="899"/>
      <c r="E4" s="900" t="s">
        <v>142</v>
      </c>
      <c r="F4" s="901"/>
      <c r="G4" s="901"/>
      <c r="H4" s="902"/>
    </row>
    <row r="5" spans="1:8" ht="14.25" customHeight="1" thickBot="1">
      <c r="A5" s="138"/>
      <c r="B5" s="139"/>
      <c r="C5" s="140" t="s">
        <v>53</v>
      </c>
      <c r="D5" s="141" t="s">
        <v>54</v>
      </c>
      <c r="E5" s="142"/>
      <c r="F5" s="143"/>
      <c r="G5" s="141" t="s">
        <v>55</v>
      </c>
      <c r="H5" s="144" t="s">
        <v>54</v>
      </c>
    </row>
    <row r="6" spans="1:8" ht="13.5" customHeight="1">
      <c r="A6" s="145" t="s">
        <v>143</v>
      </c>
      <c r="B6" s="146"/>
      <c r="C6" s="147">
        <v>271699</v>
      </c>
      <c r="D6" s="147">
        <v>271699</v>
      </c>
      <c r="E6" s="148" t="s">
        <v>106</v>
      </c>
      <c r="F6" s="149"/>
      <c r="G6" s="150">
        <v>837643</v>
      </c>
      <c r="H6" s="151">
        <v>864763</v>
      </c>
    </row>
    <row r="7" spans="1:8" ht="13.5" customHeight="1">
      <c r="A7" s="98"/>
      <c r="B7" s="152"/>
      <c r="C7" s="41"/>
      <c r="D7" s="41"/>
      <c r="E7" s="72"/>
      <c r="F7" s="153"/>
      <c r="G7" s="154"/>
      <c r="H7" s="76"/>
    </row>
    <row r="8" spans="1:8" ht="12.75" customHeight="1">
      <c r="A8" s="98" t="s">
        <v>144</v>
      </c>
      <c r="B8" s="155"/>
      <c r="C8" s="156">
        <f>SUM(C9:C14)</f>
        <v>1773880</v>
      </c>
      <c r="D8" s="156">
        <f>SUM(D9:D14)</f>
        <v>1773880</v>
      </c>
      <c r="E8" s="72" t="s">
        <v>145</v>
      </c>
      <c r="F8" s="153"/>
      <c r="G8" s="154">
        <v>222964</v>
      </c>
      <c r="H8" s="76">
        <v>229586</v>
      </c>
    </row>
    <row r="9" spans="1:8" ht="12.75">
      <c r="A9" s="157"/>
      <c r="B9" s="158" t="s">
        <v>63</v>
      </c>
      <c r="C9" s="34">
        <v>1567000</v>
      </c>
      <c r="D9" s="34">
        <v>1567000</v>
      </c>
      <c r="E9" s="84"/>
      <c r="F9" s="153"/>
      <c r="G9" s="159"/>
      <c r="H9" s="76"/>
    </row>
    <row r="10" spans="1:8" ht="25.5">
      <c r="A10" s="35"/>
      <c r="B10" s="160" t="s">
        <v>146</v>
      </c>
      <c r="C10" s="41">
        <v>115200</v>
      </c>
      <c r="D10" s="41">
        <v>115200</v>
      </c>
      <c r="E10" s="72" t="s">
        <v>147</v>
      </c>
      <c r="F10" s="153"/>
      <c r="G10" s="154">
        <f>1335278+5000</f>
        <v>1340278</v>
      </c>
      <c r="H10" s="161">
        <v>1348938</v>
      </c>
    </row>
    <row r="11" spans="1:8" ht="12.75">
      <c r="A11" s="35"/>
      <c r="B11" s="162" t="s">
        <v>148</v>
      </c>
      <c r="C11" s="41">
        <v>2300</v>
      </c>
      <c r="D11" s="41">
        <v>2300</v>
      </c>
      <c r="E11" s="84"/>
      <c r="F11" s="153"/>
      <c r="G11" s="159"/>
      <c r="H11" s="88"/>
    </row>
    <row r="12" spans="1:8" ht="12.75">
      <c r="A12" s="25"/>
      <c r="B12" s="162" t="s">
        <v>74</v>
      </c>
      <c r="C12" s="41">
        <v>10000</v>
      </c>
      <c r="D12" s="41">
        <v>10000</v>
      </c>
      <c r="E12" s="98" t="s">
        <v>149</v>
      </c>
      <c r="F12" s="155"/>
      <c r="G12" s="163">
        <f>SUM(G13:G14)</f>
        <v>576345</v>
      </c>
      <c r="H12" s="161">
        <f>SUM(H13:H14)</f>
        <v>587409</v>
      </c>
    </row>
    <row r="13" spans="1:8" ht="12.75">
      <c r="A13" s="84"/>
      <c r="B13" s="153" t="s">
        <v>150</v>
      </c>
      <c r="C13" s="34">
        <v>32380</v>
      </c>
      <c r="D13" s="34">
        <v>32380</v>
      </c>
      <c r="E13" s="84"/>
      <c r="F13" s="153" t="s">
        <v>151</v>
      </c>
      <c r="G13" s="164">
        <v>420631</v>
      </c>
      <c r="H13" s="88">
        <v>425980</v>
      </c>
    </row>
    <row r="14" spans="1:8" ht="12.75">
      <c r="A14" s="84"/>
      <c r="B14" s="153" t="s">
        <v>76</v>
      </c>
      <c r="C14" s="34">
        <v>47000</v>
      </c>
      <c r="D14" s="34">
        <v>47000</v>
      </c>
      <c r="E14" s="72"/>
      <c r="F14" s="152" t="s">
        <v>112</v>
      </c>
      <c r="G14" s="165">
        <v>155714</v>
      </c>
      <c r="H14" s="88">
        <v>161429</v>
      </c>
    </row>
    <row r="15" spans="1:8" ht="12.75">
      <c r="A15" s="84"/>
      <c r="B15" s="153"/>
      <c r="C15" s="34"/>
      <c r="D15" s="34"/>
      <c r="E15" s="84"/>
      <c r="F15" s="153"/>
      <c r="G15" s="159"/>
      <c r="H15" s="88"/>
    </row>
    <row r="16" spans="1:8" ht="14.25" customHeight="1">
      <c r="A16" s="166" t="s">
        <v>152</v>
      </c>
      <c r="B16" s="167"/>
      <c r="C16" s="156">
        <f>SUM(C17:C19)</f>
        <v>855379</v>
      </c>
      <c r="D16" s="156">
        <f>SUM(D17:D19)</f>
        <v>893637</v>
      </c>
      <c r="E16" s="72" t="s">
        <v>153</v>
      </c>
      <c r="F16" s="168"/>
      <c r="G16" s="163">
        <v>2136937</v>
      </c>
      <c r="H16" s="76">
        <v>2136937</v>
      </c>
    </row>
    <row r="17" spans="1:8" ht="12.75">
      <c r="A17" s="84"/>
      <c r="B17" s="33" t="s">
        <v>78</v>
      </c>
      <c r="C17" s="34">
        <v>778320</v>
      </c>
      <c r="D17" s="34">
        <v>816578</v>
      </c>
      <c r="E17" s="84"/>
      <c r="F17" s="153"/>
      <c r="G17" s="159"/>
      <c r="H17" s="88"/>
    </row>
    <row r="18" spans="1:8" ht="12.75">
      <c r="A18" s="169"/>
      <c r="B18" s="170" t="s">
        <v>154</v>
      </c>
      <c r="C18" s="34">
        <v>77059</v>
      </c>
      <c r="D18" s="34">
        <v>77059</v>
      </c>
      <c r="E18" s="72" t="s">
        <v>155</v>
      </c>
      <c r="F18" s="168"/>
      <c r="G18" s="154">
        <v>138549</v>
      </c>
      <c r="H18" s="76">
        <v>138549</v>
      </c>
    </row>
    <row r="19" spans="1:8" ht="12.75">
      <c r="A19" s="84"/>
      <c r="B19" s="153"/>
      <c r="C19" s="34"/>
      <c r="D19" s="34"/>
      <c r="E19" s="72"/>
      <c r="F19" s="152"/>
      <c r="G19" s="164"/>
      <c r="H19" s="88"/>
    </row>
    <row r="20" spans="1:8" ht="27.75" customHeight="1">
      <c r="A20" s="171" t="s">
        <v>156</v>
      </c>
      <c r="B20" s="172"/>
      <c r="C20" s="156">
        <f>SUM(C21:C23)</f>
        <v>105021</v>
      </c>
      <c r="D20" s="156">
        <f>SUM(D21:D23)</f>
        <v>120229</v>
      </c>
      <c r="E20" s="896" t="s">
        <v>157</v>
      </c>
      <c r="F20" s="897"/>
      <c r="G20" s="163">
        <v>134081</v>
      </c>
      <c r="H20" s="76">
        <v>134081</v>
      </c>
    </row>
    <row r="21" spans="1:8" ht="12.75">
      <c r="A21" s="173"/>
      <c r="B21" s="174" t="s">
        <v>81</v>
      </c>
      <c r="C21" s="41">
        <v>82410</v>
      </c>
      <c r="D21" s="41">
        <v>82410</v>
      </c>
      <c r="E21" s="72"/>
      <c r="F21" s="168"/>
      <c r="G21" s="154"/>
      <c r="H21" s="88"/>
    </row>
    <row r="22" spans="1:8" ht="12.75">
      <c r="A22" s="84"/>
      <c r="B22" s="162" t="s">
        <v>82</v>
      </c>
      <c r="C22" s="34">
        <v>22611</v>
      </c>
      <c r="D22" s="34">
        <v>37819</v>
      </c>
      <c r="E22" s="98" t="s">
        <v>158</v>
      </c>
      <c r="F22" s="153"/>
      <c r="G22" s="156">
        <f>SUM(G23:G25)</f>
        <v>159632</v>
      </c>
      <c r="H22" s="76">
        <f>SUM(H23:H25)</f>
        <v>159632</v>
      </c>
    </row>
    <row r="23" spans="1:8" ht="12.75">
      <c r="A23" s="84"/>
      <c r="B23" s="153"/>
      <c r="C23" s="159"/>
      <c r="D23" s="159"/>
      <c r="E23" s="84"/>
      <c r="F23" s="153" t="s">
        <v>117</v>
      </c>
      <c r="G23" s="34">
        <v>13000</v>
      </c>
      <c r="H23" s="88">
        <v>13000</v>
      </c>
    </row>
    <row r="24" spans="1:8" ht="30" customHeight="1">
      <c r="A24" s="166" t="s">
        <v>159</v>
      </c>
      <c r="B24" s="155"/>
      <c r="C24" s="156">
        <f>SUM(C25:C30)</f>
        <v>450279</v>
      </c>
      <c r="D24" s="156">
        <f>SUM(D25:D30)</f>
        <v>450279</v>
      </c>
      <c r="E24" s="84"/>
      <c r="F24" s="153" t="s">
        <v>118</v>
      </c>
      <c r="G24" s="34">
        <v>100000</v>
      </c>
      <c r="H24" s="88">
        <v>100000</v>
      </c>
    </row>
    <row r="25" spans="1:8" ht="12.75">
      <c r="A25" s="84"/>
      <c r="B25" s="153" t="s">
        <v>84</v>
      </c>
      <c r="C25" s="34">
        <v>250</v>
      </c>
      <c r="D25" s="34">
        <v>250</v>
      </c>
      <c r="E25" s="84"/>
      <c r="F25" s="152" t="s">
        <v>119</v>
      </c>
      <c r="G25" s="165">
        <v>46632</v>
      </c>
      <c r="H25" s="88">
        <v>46632</v>
      </c>
    </row>
    <row r="26" spans="1:8" ht="27" customHeight="1">
      <c r="A26" s="25"/>
      <c r="B26" s="175" t="s">
        <v>160</v>
      </c>
      <c r="C26" s="41">
        <v>277977</v>
      </c>
      <c r="D26" s="41">
        <v>277977</v>
      </c>
      <c r="E26" s="84"/>
      <c r="F26" s="153"/>
      <c r="G26" s="159"/>
      <c r="H26" s="88"/>
    </row>
    <row r="27" spans="1:8" ht="17.25" customHeight="1">
      <c r="A27" s="84"/>
      <c r="B27" s="176" t="s">
        <v>161</v>
      </c>
      <c r="C27" s="34">
        <v>162972</v>
      </c>
      <c r="D27" s="34">
        <v>162972</v>
      </c>
      <c r="E27" s="98" t="s">
        <v>162</v>
      </c>
      <c r="F27" s="177"/>
      <c r="G27" s="163">
        <f>SUM(G28:G29)</f>
        <v>2330302</v>
      </c>
      <c r="H27" s="161">
        <f>SUM(H28:H29)</f>
        <v>2330302</v>
      </c>
    </row>
    <row r="28" spans="1:8" ht="12.75">
      <c r="A28" s="72"/>
      <c r="B28" s="175" t="s">
        <v>87</v>
      </c>
      <c r="C28" s="34">
        <v>7080</v>
      </c>
      <c r="D28" s="34">
        <v>7080</v>
      </c>
      <c r="E28" s="84"/>
      <c r="F28" s="153" t="s">
        <v>120</v>
      </c>
      <c r="G28" s="34">
        <v>50000</v>
      </c>
      <c r="H28" s="88">
        <v>50000</v>
      </c>
    </row>
    <row r="29" spans="1:8" ht="15.75" customHeight="1">
      <c r="A29" s="84"/>
      <c r="B29" s="153" t="s">
        <v>163</v>
      </c>
      <c r="C29" s="34">
        <v>2000</v>
      </c>
      <c r="D29" s="34">
        <v>2000</v>
      </c>
      <c r="E29" s="84"/>
      <c r="F29" s="153" t="s">
        <v>121</v>
      </c>
      <c r="G29" s="34">
        <v>2280302</v>
      </c>
      <c r="H29" s="178">
        <v>2280302</v>
      </c>
    </row>
    <row r="30" spans="1:8" ht="14.25" customHeight="1">
      <c r="A30" s="84"/>
      <c r="B30" s="153"/>
      <c r="C30" s="159"/>
      <c r="D30" s="159"/>
      <c r="E30" s="84"/>
      <c r="F30" s="153"/>
      <c r="G30" s="159"/>
      <c r="H30" s="88"/>
    </row>
    <row r="31" spans="1:8" ht="12.75">
      <c r="A31" s="171" t="s">
        <v>90</v>
      </c>
      <c r="B31" s="172"/>
      <c r="C31" s="37">
        <f>SUM(C32:C33)</f>
        <v>3256122</v>
      </c>
      <c r="D31" s="37">
        <f>SUM(D32:D33)</f>
        <v>3256122</v>
      </c>
      <c r="E31" s="98" t="s">
        <v>132</v>
      </c>
      <c r="F31" s="153"/>
      <c r="G31" s="156">
        <f>30246-2200</f>
        <v>28046</v>
      </c>
      <c r="H31" s="76">
        <v>28046</v>
      </c>
    </row>
    <row r="32" spans="1:8" ht="12.75" customHeight="1">
      <c r="A32" s="98"/>
      <c r="B32" s="152" t="s">
        <v>164</v>
      </c>
      <c r="C32" s="41">
        <v>0</v>
      </c>
      <c r="D32" s="41"/>
      <c r="E32" s="84"/>
      <c r="F32" s="153"/>
      <c r="G32" s="159"/>
      <c r="H32" s="88"/>
    </row>
    <row r="33" spans="1:8" ht="12.75" customHeight="1">
      <c r="A33" s="25"/>
      <c r="B33" s="162" t="s">
        <v>92</v>
      </c>
      <c r="C33" s="41">
        <f>SUM(C34,C36,C38)</f>
        <v>3256122</v>
      </c>
      <c r="D33" s="41">
        <v>3256122</v>
      </c>
      <c r="E33" s="98" t="s">
        <v>165</v>
      </c>
      <c r="F33" s="152"/>
      <c r="G33" s="163">
        <f>SUM(G34:G36)</f>
        <v>10100</v>
      </c>
      <c r="H33" s="161">
        <f>SUM(H34:H36)</f>
        <v>10100</v>
      </c>
    </row>
    <row r="34" spans="1:8" ht="12.75" customHeight="1">
      <c r="A34" s="25"/>
      <c r="B34" s="179" t="s">
        <v>93</v>
      </c>
      <c r="C34" s="31">
        <v>1537265</v>
      </c>
      <c r="D34" s="31">
        <v>1537265</v>
      </c>
      <c r="E34" s="84"/>
      <c r="F34" s="152" t="s">
        <v>166</v>
      </c>
      <c r="G34" s="41">
        <v>5300</v>
      </c>
      <c r="H34" s="88">
        <v>5300</v>
      </c>
    </row>
    <row r="35" spans="1:8" ht="12.75" customHeight="1">
      <c r="A35" s="25"/>
      <c r="B35" s="179" t="s">
        <v>167</v>
      </c>
      <c r="C35" s="31">
        <v>11084</v>
      </c>
      <c r="D35" s="31">
        <v>11084</v>
      </c>
      <c r="E35" s="84"/>
      <c r="F35" s="152" t="s">
        <v>129</v>
      </c>
      <c r="G35" s="41">
        <v>4800</v>
      </c>
      <c r="H35" s="88">
        <v>4800</v>
      </c>
    </row>
    <row r="36" spans="1:8" ht="27" customHeight="1">
      <c r="A36" s="25"/>
      <c r="B36" s="180" t="s">
        <v>94</v>
      </c>
      <c r="C36" s="31">
        <f>1591726+127081</f>
        <v>1718807</v>
      </c>
      <c r="D36" s="31">
        <v>1718807</v>
      </c>
      <c r="E36" s="84"/>
      <c r="F36" s="152"/>
      <c r="G36" s="41"/>
      <c r="H36" s="88"/>
    </row>
    <row r="37" spans="1:8" ht="27" customHeight="1">
      <c r="A37" s="25"/>
      <c r="B37" s="180" t="s">
        <v>167</v>
      </c>
      <c r="C37" s="31">
        <v>329362</v>
      </c>
      <c r="D37" s="31">
        <v>329362</v>
      </c>
      <c r="E37" s="84"/>
      <c r="F37" s="152"/>
      <c r="G37" s="41"/>
      <c r="H37" s="88"/>
    </row>
    <row r="38" spans="1:8" ht="12.75" customHeight="1">
      <c r="A38" s="25"/>
      <c r="B38" s="179" t="s">
        <v>168</v>
      </c>
      <c r="C38" s="31">
        <v>50</v>
      </c>
      <c r="D38" s="31">
        <v>50</v>
      </c>
      <c r="E38" s="84"/>
      <c r="F38" s="153"/>
      <c r="G38" s="159"/>
      <c r="H38" s="88"/>
    </row>
    <row r="39" spans="1:8" ht="12.75" customHeight="1">
      <c r="A39" s="84"/>
      <c r="B39" s="153"/>
      <c r="C39" s="159"/>
      <c r="D39" s="159"/>
      <c r="E39" s="84"/>
      <c r="F39" s="153"/>
      <c r="G39" s="159"/>
      <c r="H39" s="88"/>
    </row>
    <row r="40" spans="1:8" ht="12.75" customHeight="1">
      <c r="A40" s="166" t="s">
        <v>96</v>
      </c>
      <c r="B40" s="175"/>
      <c r="C40" s="156">
        <v>109449</v>
      </c>
      <c r="D40" s="156">
        <v>109449</v>
      </c>
      <c r="E40" s="84"/>
      <c r="F40" s="153"/>
      <c r="G40" s="159"/>
      <c r="H40" s="88"/>
    </row>
    <row r="41" spans="1:8" ht="12.75" customHeight="1">
      <c r="A41" s="84"/>
      <c r="B41" s="153"/>
      <c r="C41" s="159"/>
      <c r="D41" s="159"/>
      <c r="E41" s="84"/>
      <c r="F41" s="153"/>
      <c r="G41" s="34"/>
      <c r="H41" s="88"/>
    </row>
    <row r="42" spans="1:8" s="103" customFormat="1" ht="12.75" customHeight="1">
      <c r="A42" s="98" t="s">
        <v>97</v>
      </c>
      <c r="B42" s="155"/>
      <c r="C42" s="156">
        <v>1507660</v>
      </c>
      <c r="D42" s="181">
        <v>1545918</v>
      </c>
      <c r="E42" s="98" t="s">
        <v>169</v>
      </c>
      <c r="F42" s="155"/>
      <c r="G42" s="156">
        <v>1507660</v>
      </c>
      <c r="H42" s="76">
        <v>1545918</v>
      </c>
    </row>
    <row r="43" spans="1:8" ht="12.75" customHeight="1">
      <c r="A43" s="84"/>
      <c r="B43" s="153"/>
      <c r="C43" s="159"/>
      <c r="D43" s="159"/>
      <c r="E43" s="84"/>
      <c r="F43" s="153"/>
      <c r="G43" s="34"/>
      <c r="H43" s="88"/>
    </row>
    <row r="44" spans="1:8" ht="12.75" customHeight="1">
      <c r="A44" s="182" t="s">
        <v>170</v>
      </c>
      <c r="B44" s="183"/>
      <c r="C44" s="37">
        <f>SUM(C6,C8,C16,C20,C24,C31,C40,C42)</f>
        <v>8329489</v>
      </c>
      <c r="D44" s="37">
        <f>SUM(D6,D8,D16,D20,D24,D31,D40,D42)</f>
        <v>8421213</v>
      </c>
      <c r="E44" s="184" t="s">
        <v>171</v>
      </c>
      <c r="F44" s="185"/>
      <c r="G44" s="154">
        <f>SUM(G6,G8,G10,G12,G16,G18,G20,G22,G27,G31,G33,G42)</f>
        <v>9422537</v>
      </c>
      <c r="H44" s="161">
        <f>SUM(H6,H8,H10,H12,H16,H18,H20,H22,H27,H31,H33,H42)</f>
        <v>9514261</v>
      </c>
    </row>
    <row r="45" spans="1:8" ht="12.75" customHeight="1">
      <c r="A45" s="84"/>
      <c r="B45" s="153"/>
      <c r="C45" s="159"/>
      <c r="D45" s="159"/>
      <c r="E45" s="84"/>
      <c r="F45" s="185"/>
      <c r="G45" s="186"/>
      <c r="H45" s="88"/>
    </row>
    <row r="46" spans="1:8" ht="12.75" customHeight="1">
      <c r="A46" s="187" t="s">
        <v>172</v>
      </c>
      <c r="B46" s="172"/>
      <c r="C46" s="156">
        <f>C44-G44</f>
        <v>-1093048</v>
      </c>
      <c r="D46" s="156"/>
      <c r="E46" s="98"/>
      <c r="F46" s="185"/>
      <c r="G46" s="186"/>
      <c r="H46" s="88"/>
    </row>
    <row r="47" spans="1:8" ht="25.5" customHeight="1">
      <c r="A47" s="188" t="s">
        <v>173</v>
      </c>
      <c r="B47" s="189"/>
      <c r="C47" s="34"/>
      <c r="D47" s="34"/>
      <c r="E47" s="84" t="s">
        <v>174</v>
      </c>
      <c r="F47" s="168"/>
      <c r="G47" s="165">
        <v>123539</v>
      </c>
      <c r="H47" s="88">
        <v>123539</v>
      </c>
    </row>
    <row r="48" spans="1:8" ht="12.75" customHeight="1">
      <c r="A48" s="113" t="s">
        <v>175</v>
      </c>
      <c r="B48" s="190"/>
      <c r="C48" s="31">
        <v>501869</v>
      </c>
      <c r="D48" s="31">
        <v>501869</v>
      </c>
      <c r="E48" s="184"/>
      <c r="F48" s="153"/>
      <c r="G48" s="41"/>
      <c r="H48" s="88"/>
    </row>
    <row r="49" spans="1:8" ht="12.75" customHeight="1">
      <c r="A49" s="890" t="s">
        <v>176</v>
      </c>
      <c r="B49" s="891"/>
      <c r="C49" s="31">
        <v>714718</v>
      </c>
      <c r="D49" s="31">
        <v>714718</v>
      </c>
      <c r="E49" s="184"/>
      <c r="F49" s="168"/>
      <c r="G49" s="163"/>
      <c r="H49" s="88"/>
    </row>
    <row r="50" spans="1:8" ht="12.75" customHeight="1">
      <c r="A50" s="191"/>
      <c r="B50" s="192"/>
      <c r="C50" s="34"/>
      <c r="D50" s="34"/>
      <c r="E50" s="184"/>
      <c r="F50" s="168"/>
      <c r="G50" s="163"/>
      <c r="H50" s="88"/>
    </row>
    <row r="51" spans="1:8" ht="12.75" customHeight="1">
      <c r="A51" s="892" t="s">
        <v>177</v>
      </c>
      <c r="B51" s="893"/>
      <c r="C51" s="37">
        <f>SUM(C48:C49)</f>
        <v>1216587</v>
      </c>
      <c r="D51" s="37">
        <f>SUM(D48:D49)</f>
        <v>1216587</v>
      </c>
      <c r="E51" s="72" t="s">
        <v>178</v>
      </c>
      <c r="F51" s="193"/>
      <c r="G51" s="156">
        <f>SUM(G47)</f>
        <v>123539</v>
      </c>
      <c r="H51" s="76">
        <f>SUM(H47)</f>
        <v>123539</v>
      </c>
    </row>
    <row r="52" spans="1:8" ht="12.75" customHeight="1">
      <c r="A52" s="894"/>
      <c r="B52" s="895"/>
      <c r="C52" s="41"/>
      <c r="D52" s="41"/>
      <c r="E52" s="72"/>
      <c r="F52" s="153"/>
      <c r="G52" s="159"/>
      <c r="H52" s="88"/>
    </row>
    <row r="53" spans="1:8" ht="12.75" customHeight="1" thickBot="1">
      <c r="A53" s="194" t="s">
        <v>100</v>
      </c>
      <c r="B53" s="195"/>
      <c r="C53" s="196">
        <f>SUM(C44,C51)</f>
        <v>9546076</v>
      </c>
      <c r="D53" s="196">
        <f>SUM(D44+D51)</f>
        <v>9637800</v>
      </c>
      <c r="E53" s="197" t="s">
        <v>139</v>
      </c>
      <c r="F53" s="198"/>
      <c r="G53" s="199">
        <f>SUM(G44,G51)</f>
        <v>9546076</v>
      </c>
      <c r="H53" s="136">
        <f>SUM(H44,H51)</f>
        <v>9637800</v>
      </c>
    </row>
    <row r="54" ht="15" customHeight="1">
      <c r="H54" s="200"/>
    </row>
    <row r="55" ht="15" customHeight="1">
      <c r="H55" s="200"/>
    </row>
    <row r="56" ht="15" customHeight="1">
      <c r="H56" s="200"/>
    </row>
    <row r="57" spans="5:8" ht="27" customHeight="1">
      <c r="E57" s="78"/>
      <c r="H57" s="200"/>
    </row>
    <row r="58" ht="15" customHeight="1">
      <c r="H58" s="200"/>
    </row>
    <row r="59" ht="15" customHeight="1">
      <c r="H59" s="200"/>
    </row>
    <row r="60" ht="15" customHeight="1">
      <c r="H60" s="200"/>
    </row>
    <row r="61" ht="15" customHeight="1">
      <c r="H61" s="200"/>
    </row>
    <row r="62" spans="1:8" ht="15" customHeight="1">
      <c r="A62" s="78"/>
      <c r="B62" s="77"/>
      <c r="C62" s="201"/>
      <c r="D62" s="201"/>
      <c r="H62" s="200"/>
    </row>
    <row r="63" ht="15" customHeight="1">
      <c r="H63" s="200"/>
    </row>
    <row r="64" ht="12.75" customHeight="1">
      <c r="H64" s="200"/>
    </row>
  </sheetData>
  <mergeCells count="7">
    <mergeCell ref="A2:H2"/>
    <mergeCell ref="A49:B49"/>
    <mergeCell ref="A51:B51"/>
    <mergeCell ref="A52:B52"/>
    <mergeCell ref="E20:F20"/>
    <mergeCell ref="A4:D4"/>
    <mergeCell ref="E4:H4"/>
  </mergeCells>
  <printOptions horizontalCentered="1"/>
  <pageMargins left="0" right="0" top="0.83" bottom="0.984251968503937" header="0.57" footer="0"/>
  <pageSetup horizontalDpi="600" verticalDpi="600" orientation="portrait" paperSize="9" scale="56" r:id="rId1"/>
  <headerFooter alignWithMargins="0">
    <oddHeader>&amp;L 1. melléklet a 15/2013. (V.2.) önkormányzati rendelethez
"1. melléklet az 1/2013.(II.01.) önkormányzati rendelethez"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workbookViewId="0" topLeftCell="C1">
      <selection activeCell="O16" sqref="O16"/>
    </sheetView>
  </sheetViews>
  <sheetFormatPr defaultColWidth="9.00390625" defaultRowHeight="12.75"/>
  <cols>
    <col min="1" max="1" width="17.875" style="381" customWidth="1"/>
    <col min="2" max="2" width="11.75390625" style="381" customWidth="1"/>
    <col min="3" max="3" width="9.00390625" style="381" customWidth="1"/>
    <col min="4" max="4" width="10.25390625" style="381" customWidth="1"/>
    <col min="5" max="5" width="7.625" style="381" customWidth="1"/>
    <col min="6" max="6" width="11.25390625" style="381" customWidth="1"/>
    <col min="7" max="7" width="9.75390625" style="381" customWidth="1"/>
    <col min="8" max="8" width="11.75390625" style="381" customWidth="1"/>
    <col min="9" max="9" width="7.625" style="381" customWidth="1"/>
    <col min="10" max="10" width="7.75390625" style="381" customWidth="1"/>
    <col min="11" max="11" width="12.75390625" style="381" customWidth="1"/>
    <col min="12" max="12" width="8.125" style="381" customWidth="1"/>
    <col min="13" max="13" width="6.875" style="381" customWidth="1"/>
    <col min="14" max="14" width="13.75390625" style="381" customWidth="1"/>
    <col min="15" max="15" width="7.75390625" style="381" customWidth="1"/>
    <col min="16" max="17" width="9.125" style="381" hidden="1" customWidth="1"/>
    <col min="18" max="16384" width="9.125" style="381" customWidth="1"/>
  </cols>
  <sheetData>
    <row r="1" spans="1:15" ht="12.75">
      <c r="A1" s="1055" t="s">
        <v>308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  <c r="O1" s="1055"/>
    </row>
    <row r="2" spans="1:15" ht="13.5" thickBo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</row>
    <row r="3" spans="1:15" ht="12.75">
      <c r="A3" s="1051" t="s">
        <v>309</v>
      </c>
      <c r="B3" s="1052"/>
      <c r="C3" s="1052" t="s">
        <v>181</v>
      </c>
      <c r="D3" s="1052" t="s">
        <v>310</v>
      </c>
      <c r="E3" s="1052"/>
      <c r="F3" s="1052" t="s">
        <v>235</v>
      </c>
      <c r="G3" s="1052" t="s">
        <v>236</v>
      </c>
      <c r="H3" s="1052"/>
      <c r="I3" s="1052" t="s">
        <v>237</v>
      </c>
      <c r="J3" s="1052"/>
      <c r="K3" s="1052" t="s">
        <v>238</v>
      </c>
      <c r="L3" s="1052" t="s">
        <v>239</v>
      </c>
      <c r="M3" s="1052"/>
      <c r="N3" s="1052" t="s">
        <v>311</v>
      </c>
      <c r="O3" s="1047" t="s">
        <v>241</v>
      </c>
    </row>
    <row r="4" spans="1:15" ht="21">
      <c r="A4" s="1053"/>
      <c r="B4" s="1054"/>
      <c r="C4" s="1054"/>
      <c r="D4" s="382" t="s">
        <v>312</v>
      </c>
      <c r="E4" s="382" t="s">
        <v>234</v>
      </c>
      <c r="F4" s="1054"/>
      <c r="G4" s="382" t="s">
        <v>245</v>
      </c>
      <c r="H4" s="382" t="s">
        <v>246</v>
      </c>
      <c r="I4" s="382" t="s">
        <v>245</v>
      </c>
      <c r="J4" s="382" t="s">
        <v>246</v>
      </c>
      <c r="K4" s="1054"/>
      <c r="L4" s="382" t="s">
        <v>247</v>
      </c>
      <c r="M4" s="382" t="s">
        <v>248</v>
      </c>
      <c r="N4" s="1054"/>
      <c r="O4" s="1048"/>
    </row>
    <row r="5" spans="1:15" ht="12.75">
      <c r="A5" s="1049" t="s">
        <v>313</v>
      </c>
      <c r="B5" s="383" t="s">
        <v>53</v>
      </c>
      <c r="C5" s="384">
        <f>7666281/1000</f>
        <v>7666.281</v>
      </c>
      <c r="D5" s="384">
        <v>0</v>
      </c>
      <c r="E5" s="384">
        <f>1176627/1000</f>
        <v>1176.627</v>
      </c>
      <c r="F5" s="384"/>
      <c r="G5" s="384">
        <f>500000/1000</f>
        <v>500</v>
      </c>
      <c r="H5" s="384">
        <v>0</v>
      </c>
      <c r="I5" s="384">
        <v>0</v>
      </c>
      <c r="J5" s="384">
        <v>0</v>
      </c>
      <c r="K5" s="384">
        <v>0</v>
      </c>
      <c r="L5" s="384"/>
      <c r="M5" s="384"/>
      <c r="N5" s="384">
        <v>134516</v>
      </c>
      <c r="O5" s="385">
        <f>C5+G5+H5+I5+J5+K5+L5+M5+N5</f>
        <v>142682.281</v>
      </c>
    </row>
    <row r="6" spans="1:15" ht="12.75">
      <c r="A6" s="1049"/>
      <c r="B6" s="383" t="s">
        <v>54</v>
      </c>
      <c r="C6" s="384">
        <f>7666281/1000</f>
        <v>7666.281</v>
      </c>
      <c r="D6" s="384">
        <v>0</v>
      </c>
      <c r="E6" s="384">
        <f>1176627/1000</f>
        <v>1176.627</v>
      </c>
      <c r="F6" s="384"/>
      <c r="G6" s="384">
        <f>500000/1000</f>
        <v>500</v>
      </c>
      <c r="H6" s="384">
        <v>0</v>
      </c>
      <c r="I6" s="384">
        <v>0</v>
      </c>
      <c r="J6" s="384">
        <v>0</v>
      </c>
      <c r="K6" s="384">
        <v>0</v>
      </c>
      <c r="L6" s="384"/>
      <c r="M6" s="384"/>
      <c r="N6" s="384">
        <v>134516</v>
      </c>
      <c r="O6" s="385">
        <f>C6+G6+H6+I6+J6+K6+L6+M6+N6</f>
        <v>142682.281</v>
      </c>
    </row>
    <row r="7" spans="1:15" ht="12.75">
      <c r="A7" s="1049" t="s">
        <v>314</v>
      </c>
      <c r="B7" s="383" t="s">
        <v>53</v>
      </c>
      <c r="C7" s="384">
        <v>0</v>
      </c>
      <c r="D7" s="384">
        <v>0</v>
      </c>
      <c r="E7" s="384">
        <v>0</v>
      </c>
      <c r="F7" s="384"/>
      <c r="G7" s="384">
        <v>0</v>
      </c>
      <c r="H7" s="384">
        <v>0</v>
      </c>
      <c r="I7" s="384">
        <v>0</v>
      </c>
      <c r="J7" s="384">
        <v>0</v>
      </c>
      <c r="K7" s="384">
        <v>0</v>
      </c>
      <c r="L7" s="384"/>
      <c r="M7" s="384"/>
      <c r="N7" s="384">
        <v>0</v>
      </c>
      <c r="O7" s="385">
        <f aca="true" t="shared" si="0" ref="O7:O12">C7+G7+H7+I7+J7+K7+L7+M7</f>
        <v>0</v>
      </c>
    </row>
    <row r="8" spans="1:15" ht="12.75">
      <c r="A8" s="1049"/>
      <c r="B8" s="383" t="s">
        <v>54</v>
      </c>
      <c r="C8" s="384">
        <v>0</v>
      </c>
      <c r="D8" s="384">
        <v>0</v>
      </c>
      <c r="E8" s="384">
        <v>0</v>
      </c>
      <c r="F8" s="384"/>
      <c r="G8" s="384">
        <v>0</v>
      </c>
      <c r="H8" s="384">
        <v>0</v>
      </c>
      <c r="I8" s="384">
        <v>0</v>
      </c>
      <c r="J8" s="384">
        <v>0</v>
      </c>
      <c r="K8" s="384">
        <v>0</v>
      </c>
      <c r="L8" s="384"/>
      <c r="M8" s="384"/>
      <c r="N8" s="384">
        <v>0</v>
      </c>
      <c r="O8" s="385">
        <f t="shared" si="0"/>
        <v>0</v>
      </c>
    </row>
    <row r="9" spans="1:15" ht="12.75">
      <c r="A9" s="1049" t="s">
        <v>315</v>
      </c>
      <c r="B9" s="383" t="s">
        <v>53</v>
      </c>
      <c r="C9" s="384">
        <f>200000/1000</f>
        <v>200</v>
      </c>
      <c r="D9" s="384"/>
      <c r="E9" s="384">
        <f>54000/1000</f>
        <v>54</v>
      </c>
      <c r="F9" s="384"/>
      <c r="G9" s="384">
        <v>0</v>
      </c>
      <c r="H9" s="384">
        <v>0</v>
      </c>
      <c r="I9" s="384">
        <v>0</v>
      </c>
      <c r="J9" s="384">
        <v>0</v>
      </c>
      <c r="K9" s="384">
        <v>0</v>
      </c>
      <c r="L9" s="384"/>
      <c r="M9" s="384"/>
      <c r="N9" s="384">
        <v>0</v>
      </c>
      <c r="O9" s="385">
        <f t="shared" si="0"/>
        <v>200</v>
      </c>
    </row>
    <row r="10" spans="1:15" ht="12.75">
      <c r="A10" s="1049"/>
      <c r="B10" s="383" t="s">
        <v>54</v>
      </c>
      <c r="C10" s="384">
        <f>200000/1000</f>
        <v>200</v>
      </c>
      <c r="D10" s="384"/>
      <c r="E10" s="384">
        <f>54000/1000</f>
        <v>54</v>
      </c>
      <c r="F10" s="384"/>
      <c r="G10" s="384">
        <v>0</v>
      </c>
      <c r="H10" s="384">
        <v>0</v>
      </c>
      <c r="I10" s="384">
        <v>0</v>
      </c>
      <c r="J10" s="384">
        <v>0</v>
      </c>
      <c r="K10" s="384">
        <v>0</v>
      </c>
      <c r="L10" s="384"/>
      <c r="M10" s="384"/>
      <c r="N10" s="384">
        <v>0</v>
      </c>
      <c r="O10" s="385">
        <f t="shared" si="0"/>
        <v>200</v>
      </c>
    </row>
    <row r="11" spans="1:15" ht="12.75">
      <c r="A11" s="1049" t="s">
        <v>316</v>
      </c>
      <c r="B11" s="383" t="s">
        <v>53</v>
      </c>
      <c r="C11" s="384">
        <f>7600000/1000</f>
        <v>7600</v>
      </c>
      <c r="D11" s="384"/>
      <c r="E11" s="384">
        <f>1800000/1000</f>
        <v>1800</v>
      </c>
      <c r="F11" s="384"/>
      <c r="G11" s="384">
        <v>0</v>
      </c>
      <c r="H11" s="384">
        <v>0</v>
      </c>
      <c r="I11" s="384">
        <v>0</v>
      </c>
      <c r="J11" s="384">
        <v>0</v>
      </c>
      <c r="K11" s="384">
        <v>0</v>
      </c>
      <c r="L11" s="384"/>
      <c r="M11" s="384"/>
      <c r="N11" s="384">
        <v>0</v>
      </c>
      <c r="O11" s="385">
        <f t="shared" si="0"/>
        <v>7600</v>
      </c>
    </row>
    <row r="12" spans="1:15" ht="12.75">
      <c r="A12" s="1049"/>
      <c r="B12" s="383" t="s">
        <v>54</v>
      </c>
      <c r="C12" s="384">
        <f>7600000/1000</f>
        <v>7600</v>
      </c>
      <c r="D12" s="384"/>
      <c r="E12" s="384">
        <f>1800000/1000</f>
        <v>1800</v>
      </c>
      <c r="F12" s="384"/>
      <c r="G12" s="384">
        <v>0</v>
      </c>
      <c r="H12" s="384">
        <v>0</v>
      </c>
      <c r="I12" s="384">
        <v>0</v>
      </c>
      <c r="J12" s="384">
        <v>0</v>
      </c>
      <c r="K12" s="384">
        <v>0</v>
      </c>
      <c r="L12" s="384"/>
      <c r="M12" s="384"/>
      <c r="N12" s="384">
        <v>0</v>
      </c>
      <c r="O12" s="385">
        <f t="shared" si="0"/>
        <v>7600</v>
      </c>
    </row>
    <row r="13" spans="1:15" ht="12.75">
      <c r="A13" s="1050" t="s">
        <v>52</v>
      </c>
      <c r="B13" s="387" t="s">
        <v>53</v>
      </c>
      <c r="C13" s="388">
        <f aca="true" t="shared" si="1" ref="C13:M13">C5+C9+C11</f>
        <v>15466.280999999999</v>
      </c>
      <c r="D13" s="388">
        <f t="shared" si="1"/>
        <v>0</v>
      </c>
      <c r="E13" s="388">
        <f t="shared" si="1"/>
        <v>3030.627</v>
      </c>
      <c r="F13" s="388">
        <f t="shared" si="1"/>
        <v>0</v>
      </c>
      <c r="G13" s="388">
        <f t="shared" si="1"/>
        <v>500</v>
      </c>
      <c r="H13" s="388">
        <f t="shared" si="1"/>
        <v>0</v>
      </c>
      <c r="I13" s="388">
        <f t="shared" si="1"/>
        <v>0</v>
      </c>
      <c r="J13" s="388">
        <f t="shared" si="1"/>
        <v>0</v>
      </c>
      <c r="K13" s="388">
        <f t="shared" si="1"/>
        <v>0</v>
      </c>
      <c r="L13" s="388">
        <f t="shared" si="1"/>
        <v>0</v>
      </c>
      <c r="M13" s="388">
        <f t="shared" si="1"/>
        <v>0</v>
      </c>
      <c r="N13" s="388">
        <f>SUM(N5+N9+N11)</f>
        <v>134516</v>
      </c>
      <c r="O13" s="389">
        <f>SUM(O5+O9+O11)</f>
        <v>150482.281</v>
      </c>
    </row>
    <row r="14" spans="1:15" ht="12.75">
      <c r="A14" s="1050"/>
      <c r="B14" s="387" t="s">
        <v>54</v>
      </c>
      <c r="C14" s="388">
        <f aca="true" t="shared" si="2" ref="C14:M14">C6+C10+C12</f>
        <v>15466.280999999999</v>
      </c>
      <c r="D14" s="388">
        <f t="shared" si="2"/>
        <v>0</v>
      </c>
      <c r="E14" s="388">
        <f t="shared" si="2"/>
        <v>3030.627</v>
      </c>
      <c r="F14" s="388">
        <f t="shared" si="2"/>
        <v>0</v>
      </c>
      <c r="G14" s="388">
        <f t="shared" si="2"/>
        <v>500</v>
      </c>
      <c r="H14" s="388">
        <f t="shared" si="2"/>
        <v>0</v>
      </c>
      <c r="I14" s="388">
        <f t="shared" si="2"/>
        <v>0</v>
      </c>
      <c r="J14" s="388">
        <f t="shared" si="2"/>
        <v>0</v>
      </c>
      <c r="K14" s="388">
        <f t="shared" si="2"/>
        <v>0</v>
      </c>
      <c r="L14" s="388">
        <f t="shared" si="2"/>
        <v>0</v>
      </c>
      <c r="M14" s="388">
        <f t="shared" si="2"/>
        <v>0</v>
      </c>
      <c r="N14" s="388">
        <f>SUM(N6+N10+N12)</f>
        <v>134516</v>
      </c>
      <c r="O14" s="389">
        <f>SUM(O6+O10+O12)</f>
        <v>150482.281</v>
      </c>
    </row>
    <row r="15" spans="1:15" ht="12.75">
      <c r="A15" s="386" t="s">
        <v>317</v>
      </c>
      <c r="B15" s="387" t="s">
        <v>53</v>
      </c>
      <c r="C15" s="388">
        <f aca="true" t="shared" si="3" ref="C15:O15">SUM(C5+C7+C9+C11)</f>
        <v>15466.280999999999</v>
      </c>
      <c r="D15" s="388">
        <f t="shared" si="3"/>
        <v>0</v>
      </c>
      <c r="E15" s="388">
        <f t="shared" si="3"/>
        <v>3030.627</v>
      </c>
      <c r="F15" s="388">
        <f t="shared" si="3"/>
        <v>0</v>
      </c>
      <c r="G15" s="388">
        <f t="shared" si="3"/>
        <v>500</v>
      </c>
      <c r="H15" s="388">
        <f t="shared" si="3"/>
        <v>0</v>
      </c>
      <c r="I15" s="388">
        <f t="shared" si="3"/>
        <v>0</v>
      </c>
      <c r="J15" s="388">
        <f t="shared" si="3"/>
        <v>0</v>
      </c>
      <c r="K15" s="388">
        <f t="shared" si="3"/>
        <v>0</v>
      </c>
      <c r="L15" s="388">
        <f t="shared" si="3"/>
        <v>0</v>
      </c>
      <c r="M15" s="388">
        <f t="shared" si="3"/>
        <v>0</v>
      </c>
      <c r="N15" s="388">
        <f t="shared" si="3"/>
        <v>134516</v>
      </c>
      <c r="O15" s="389">
        <f t="shared" si="3"/>
        <v>150482.281</v>
      </c>
    </row>
    <row r="16" spans="1:15" ht="13.5" thickBot="1">
      <c r="A16" s="390" t="s">
        <v>317</v>
      </c>
      <c r="B16" s="391" t="s">
        <v>54</v>
      </c>
      <c r="C16" s="392">
        <f aca="true" t="shared" si="4" ref="C16:O16">SUM(C6+C8+C10+C12)</f>
        <v>15466.280999999999</v>
      </c>
      <c r="D16" s="392">
        <f t="shared" si="4"/>
        <v>0</v>
      </c>
      <c r="E16" s="392">
        <f t="shared" si="4"/>
        <v>3030.627</v>
      </c>
      <c r="F16" s="392">
        <f t="shared" si="4"/>
        <v>0</v>
      </c>
      <c r="G16" s="392">
        <f t="shared" si="4"/>
        <v>500</v>
      </c>
      <c r="H16" s="392">
        <f t="shared" si="4"/>
        <v>0</v>
      </c>
      <c r="I16" s="392">
        <f t="shared" si="4"/>
        <v>0</v>
      </c>
      <c r="J16" s="392">
        <f t="shared" si="4"/>
        <v>0</v>
      </c>
      <c r="K16" s="392">
        <f t="shared" si="4"/>
        <v>0</v>
      </c>
      <c r="L16" s="392">
        <f t="shared" si="4"/>
        <v>0</v>
      </c>
      <c r="M16" s="392">
        <f t="shared" si="4"/>
        <v>0</v>
      </c>
      <c r="N16" s="392">
        <f t="shared" si="4"/>
        <v>134516</v>
      </c>
      <c r="O16" s="393">
        <f t="shared" si="4"/>
        <v>150482.281</v>
      </c>
    </row>
    <row r="17" spans="1:15" ht="12.75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</row>
    <row r="18" spans="1:15" ht="12.75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</row>
    <row r="19" spans="1:15" ht="12.75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</row>
    <row r="20" spans="1:15" ht="12.75">
      <c r="A20" s="394"/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</row>
    <row r="21" spans="1:15" ht="12.75">
      <c r="A21" s="394"/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</row>
    <row r="22" spans="1:11" ht="18.75" customHeight="1">
      <c r="A22" s="1055" t="s">
        <v>318</v>
      </c>
      <c r="B22" s="1056"/>
      <c r="C22" s="1056"/>
      <c r="D22" s="1056"/>
      <c r="E22" s="1056"/>
      <c r="F22" s="1056"/>
      <c r="G22" s="1056"/>
      <c r="H22" s="1056"/>
      <c r="I22" s="1056"/>
      <c r="J22" s="1056"/>
      <c r="K22" s="1056"/>
    </row>
    <row r="23" spans="1:11" ht="18.75" customHeight="1" thickBot="1">
      <c r="A23" s="380"/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1:11" ht="18.75" customHeight="1">
      <c r="A24" s="1051" t="s">
        <v>309</v>
      </c>
      <c r="B24" s="1052"/>
      <c r="C24" s="1046" t="s">
        <v>242</v>
      </c>
      <c r="D24" s="1046"/>
      <c r="E24" s="1046"/>
      <c r="F24" s="1046"/>
      <c r="G24" s="1046"/>
      <c r="H24" s="396"/>
      <c r="I24" s="1046" t="s">
        <v>243</v>
      </c>
      <c r="J24" s="1046"/>
      <c r="K24" s="1047" t="s">
        <v>244</v>
      </c>
    </row>
    <row r="25" spans="1:11" ht="18.75" customHeight="1">
      <c r="A25" s="1053"/>
      <c r="B25" s="1054"/>
      <c r="C25" s="382" t="s">
        <v>180</v>
      </c>
      <c r="D25" s="382" t="s">
        <v>249</v>
      </c>
      <c r="E25" s="382" t="s">
        <v>319</v>
      </c>
      <c r="F25" s="382" t="s">
        <v>320</v>
      </c>
      <c r="G25" s="382" t="s">
        <v>321</v>
      </c>
      <c r="H25" s="382" t="s">
        <v>322</v>
      </c>
      <c r="I25" s="382" t="s">
        <v>204</v>
      </c>
      <c r="J25" s="382" t="s">
        <v>206</v>
      </c>
      <c r="K25" s="1048"/>
    </row>
    <row r="26" spans="1:11" ht="18.75" customHeight="1">
      <c r="A26" s="1049" t="s">
        <v>313</v>
      </c>
      <c r="B26" s="383" t="s">
        <v>53</v>
      </c>
      <c r="C26" s="384">
        <v>56519</v>
      </c>
      <c r="D26" s="384">
        <f>(C26-633)*0.27</f>
        <v>15089.220000000001</v>
      </c>
      <c r="E26" s="384">
        <f>48195487/1000</f>
        <v>48195.487</v>
      </c>
      <c r="F26" s="384">
        <v>0</v>
      </c>
      <c r="G26" s="384">
        <v>0</v>
      </c>
      <c r="H26" s="384">
        <v>0</v>
      </c>
      <c r="I26" s="397">
        <v>1635</v>
      </c>
      <c r="J26" s="397">
        <v>10923</v>
      </c>
      <c r="K26" s="385">
        <f aca="true" t="shared" si="5" ref="K26:K35">SUM(C26:J26)</f>
        <v>132361.707</v>
      </c>
    </row>
    <row r="27" spans="1:11" ht="18.75" customHeight="1">
      <c r="A27" s="1049"/>
      <c r="B27" s="383" t="s">
        <v>54</v>
      </c>
      <c r="C27" s="384">
        <v>56519</v>
      </c>
      <c r="D27" s="384">
        <f>(C27-633)*0.27</f>
        <v>15089.220000000001</v>
      </c>
      <c r="E27" s="384">
        <f>48195487/1000</f>
        <v>48195.487</v>
      </c>
      <c r="F27" s="384">
        <v>0</v>
      </c>
      <c r="G27" s="384">
        <v>0</v>
      </c>
      <c r="H27" s="384">
        <v>0</v>
      </c>
      <c r="I27" s="397">
        <v>1635</v>
      </c>
      <c r="J27" s="397">
        <v>10923</v>
      </c>
      <c r="K27" s="385">
        <f t="shared" si="5"/>
        <v>132361.707</v>
      </c>
    </row>
    <row r="28" spans="1:11" ht="18.75" customHeight="1">
      <c r="A28" s="1044" t="s">
        <v>314</v>
      </c>
      <c r="B28" s="383" t="s">
        <v>53</v>
      </c>
      <c r="C28" s="384">
        <v>0</v>
      </c>
      <c r="D28" s="384">
        <f aca="true" t="shared" si="6" ref="D28:D33">C28*0.27</f>
        <v>0</v>
      </c>
      <c r="E28" s="384">
        <v>0</v>
      </c>
      <c r="F28" s="384">
        <v>0</v>
      </c>
      <c r="G28" s="384">
        <v>0</v>
      </c>
      <c r="H28" s="384">
        <v>0</v>
      </c>
      <c r="I28" s="384">
        <v>0</v>
      </c>
      <c r="J28" s="384">
        <v>0</v>
      </c>
      <c r="K28" s="385">
        <f t="shared" si="5"/>
        <v>0</v>
      </c>
    </row>
    <row r="29" spans="1:11" ht="18.75" customHeight="1">
      <c r="A29" s="1044"/>
      <c r="B29" s="383" t="s">
        <v>54</v>
      </c>
      <c r="C29" s="384">
        <v>0</v>
      </c>
      <c r="D29" s="384">
        <f t="shared" si="6"/>
        <v>0</v>
      </c>
      <c r="E29" s="384">
        <v>0</v>
      </c>
      <c r="F29" s="384">
        <v>0</v>
      </c>
      <c r="G29" s="384">
        <v>0</v>
      </c>
      <c r="H29" s="384">
        <v>0</v>
      </c>
      <c r="I29" s="384">
        <v>0</v>
      </c>
      <c r="J29" s="384">
        <v>0</v>
      </c>
      <c r="K29" s="385">
        <f t="shared" si="5"/>
        <v>0</v>
      </c>
    </row>
    <row r="30" spans="1:11" ht="18.75" customHeight="1">
      <c r="A30" s="1044" t="s">
        <v>315</v>
      </c>
      <c r="B30" s="383" t="s">
        <v>53</v>
      </c>
      <c r="C30" s="384">
        <f>1536000/1000</f>
        <v>1536</v>
      </c>
      <c r="D30" s="384">
        <f t="shared" si="6"/>
        <v>414.72</v>
      </c>
      <c r="E30" s="384">
        <v>0</v>
      </c>
      <c r="F30" s="384">
        <v>0</v>
      </c>
      <c r="G30" s="384">
        <v>0</v>
      </c>
      <c r="H30" s="384">
        <v>0</v>
      </c>
      <c r="I30" s="384">
        <v>0</v>
      </c>
      <c r="J30" s="384">
        <v>0</v>
      </c>
      <c r="K30" s="385">
        <f t="shared" si="5"/>
        <v>1950.72</v>
      </c>
    </row>
    <row r="31" spans="1:11" ht="18.75" customHeight="1">
      <c r="A31" s="1044"/>
      <c r="B31" s="383" t="s">
        <v>54</v>
      </c>
      <c r="C31" s="384">
        <f>1536000/1000</f>
        <v>1536</v>
      </c>
      <c r="D31" s="384">
        <f t="shared" si="6"/>
        <v>414.72</v>
      </c>
      <c r="E31" s="384">
        <v>0</v>
      </c>
      <c r="F31" s="384">
        <v>0</v>
      </c>
      <c r="G31" s="384">
        <v>0</v>
      </c>
      <c r="H31" s="384">
        <v>0</v>
      </c>
      <c r="I31" s="384">
        <v>0</v>
      </c>
      <c r="J31" s="384">
        <v>0</v>
      </c>
      <c r="K31" s="385">
        <f t="shared" si="5"/>
        <v>1950.72</v>
      </c>
    </row>
    <row r="32" spans="1:11" ht="18.75" customHeight="1">
      <c r="A32" s="1044" t="s">
        <v>316</v>
      </c>
      <c r="B32" s="383" t="s">
        <v>53</v>
      </c>
      <c r="C32" s="384">
        <f>12732213/1000</f>
        <v>12732.213</v>
      </c>
      <c r="D32" s="384">
        <f t="shared" si="6"/>
        <v>3437.69751</v>
      </c>
      <c r="E32" s="384">
        <v>0</v>
      </c>
      <c r="F32" s="384">
        <v>0</v>
      </c>
      <c r="G32" s="384">
        <v>0</v>
      </c>
      <c r="H32" s="384">
        <v>0</v>
      </c>
      <c r="I32" s="384">
        <v>0</v>
      </c>
      <c r="J32" s="384">
        <v>0</v>
      </c>
      <c r="K32" s="385">
        <f t="shared" si="5"/>
        <v>16169.91051</v>
      </c>
    </row>
    <row r="33" spans="1:11" ht="12.75">
      <c r="A33" s="1044"/>
      <c r="B33" s="383" t="s">
        <v>54</v>
      </c>
      <c r="C33" s="384">
        <f>12732213/1000</f>
        <v>12732.213</v>
      </c>
      <c r="D33" s="384">
        <f t="shared" si="6"/>
        <v>3437.69751</v>
      </c>
      <c r="E33" s="384">
        <v>0</v>
      </c>
      <c r="F33" s="384">
        <v>0</v>
      </c>
      <c r="G33" s="384">
        <v>0</v>
      </c>
      <c r="H33" s="384">
        <v>0</v>
      </c>
      <c r="I33" s="384">
        <v>0</v>
      </c>
      <c r="J33" s="384">
        <v>0</v>
      </c>
      <c r="K33" s="385">
        <f t="shared" si="5"/>
        <v>16169.91051</v>
      </c>
    </row>
    <row r="34" spans="1:11" ht="12.75">
      <c r="A34" s="1045" t="s">
        <v>52</v>
      </c>
      <c r="B34" s="387" t="s">
        <v>53</v>
      </c>
      <c r="C34" s="388">
        <f aca="true" t="shared" si="7" ref="C34:J35">C26+C30+C32</f>
        <v>70787.213</v>
      </c>
      <c r="D34" s="388">
        <f t="shared" si="7"/>
        <v>18941.63751</v>
      </c>
      <c r="E34" s="388">
        <f t="shared" si="7"/>
        <v>48195.487</v>
      </c>
      <c r="F34" s="388">
        <f t="shared" si="7"/>
        <v>0</v>
      </c>
      <c r="G34" s="388">
        <f t="shared" si="7"/>
        <v>0</v>
      </c>
      <c r="H34" s="388">
        <f t="shared" si="7"/>
        <v>0</v>
      </c>
      <c r="I34" s="388">
        <f t="shared" si="7"/>
        <v>1635</v>
      </c>
      <c r="J34" s="388">
        <f t="shared" si="7"/>
        <v>10923</v>
      </c>
      <c r="K34" s="389">
        <f t="shared" si="5"/>
        <v>150482.33751</v>
      </c>
    </row>
    <row r="35" spans="1:11" ht="12.75">
      <c r="A35" s="1045"/>
      <c r="B35" s="387" t="s">
        <v>54</v>
      </c>
      <c r="C35" s="388">
        <f t="shared" si="7"/>
        <v>70787.213</v>
      </c>
      <c r="D35" s="388">
        <f t="shared" si="7"/>
        <v>18941.63751</v>
      </c>
      <c r="E35" s="388">
        <f t="shared" si="7"/>
        <v>48195.487</v>
      </c>
      <c r="F35" s="388">
        <f t="shared" si="7"/>
        <v>0</v>
      </c>
      <c r="G35" s="388">
        <f t="shared" si="7"/>
        <v>0</v>
      </c>
      <c r="H35" s="388">
        <f t="shared" si="7"/>
        <v>0</v>
      </c>
      <c r="I35" s="388">
        <f t="shared" si="7"/>
        <v>1635</v>
      </c>
      <c r="J35" s="388">
        <f t="shared" si="7"/>
        <v>10923</v>
      </c>
      <c r="K35" s="389">
        <f t="shared" si="5"/>
        <v>150482.33751</v>
      </c>
    </row>
    <row r="36" spans="1:11" ht="12.75">
      <c r="A36" s="398" t="s">
        <v>317</v>
      </c>
      <c r="B36" s="387" t="s">
        <v>53</v>
      </c>
      <c r="C36" s="388">
        <f aca="true" t="shared" si="8" ref="C36:K36">SUM(C26+C28+C30+C32)</f>
        <v>70787.213</v>
      </c>
      <c r="D36" s="388">
        <f t="shared" si="8"/>
        <v>18941.63751</v>
      </c>
      <c r="E36" s="388">
        <f t="shared" si="8"/>
        <v>48195.487</v>
      </c>
      <c r="F36" s="388">
        <f t="shared" si="8"/>
        <v>0</v>
      </c>
      <c r="G36" s="388">
        <f t="shared" si="8"/>
        <v>0</v>
      </c>
      <c r="H36" s="388">
        <f t="shared" si="8"/>
        <v>0</v>
      </c>
      <c r="I36" s="388">
        <f t="shared" si="8"/>
        <v>1635</v>
      </c>
      <c r="J36" s="388">
        <f t="shared" si="8"/>
        <v>10923</v>
      </c>
      <c r="K36" s="389">
        <f t="shared" si="8"/>
        <v>150482.33750999998</v>
      </c>
    </row>
    <row r="37" spans="1:11" ht="13.5" thickBot="1">
      <c r="A37" s="399" t="s">
        <v>317</v>
      </c>
      <c r="B37" s="391" t="s">
        <v>54</v>
      </c>
      <c r="C37" s="392">
        <f aca="true" t="shared" si="9" ref="C37:K37">SUM(C27+C29+C31+C33)</f>
        <v>70787.213</v>
      </c>
      <c r="D37" s="392">
        <f t="shared" si="9"/>
        <v>18941.63751</v>
      </c>
      <c r="E37" s="392">
        <f t="shared" si="9"/>
        <v>48195.487</v>
      </c>
      <c r="F37" s="392">
        <f t="shared" si="9"/>
        <v>0</v>
      </c>
      <c r="G37" s="392">
        <f t="shared" si="9"/>
        <v>0</v>
      </c>
      <c r="H37" s="392">
        <f t="shared" si="9"/>
        <v>0</v>
      </c>
      <c r="I37" s="392">
        <f t="shared" si="9"/>
        <v>1635</v>
      </c>
      <c r="J37" s="392">
        <f t="shared" si="9"/>
        <v>10923</v>
      </c>
      <c r="K37" s="393">
        <f t="shared" si="9"/>
        <v>150482.33750999998</v>
      </c>
    </row>
  </sheetData>
  <mergeCells count="26">
    <mergeCell ref="A1:O1"/>
    <mergeCell ref="A7:A8"/>
    <mergeCell ref="A3:B4"/>
    <mergeCell ref="C3:C4"/>
    <mergeCell ref="D3:E3"/>
    <mergeCell ref="F3:F4"/>
    <mergeCell ref="N3:N4"/>
    <mergeCell ref="O3:O4"/>
    <mergeCell ref="A5:A6"/>
    <mergeCell ref="L3:M3"/>
    <mergeCell ref="A9:A10"/>
    <mergeCell ref="G3:H3"/>
    <mergeCell ref="I3:J3"/>
    <mergeCell ref="K3:K4"/>
    <mergeCell ref="K24:K25"/>
    <mergeCell ref="A26:A27"/>
    <mergeCell ref="A28:A29"/>
    <mergeCell ref="A11:A12"/>
    <mergeCell ref="A13:A14"/>
    <mergeCell ref="A24:B25"/>
    <mergeCell ref="C24:G24"/>
    <mergeCell ref="A22:K22"/>
    <mergeCell ref="A30:A31"/>
    <mergeCell ref="A32:A33"/>
    <mergeCell ref="A34:A35"/>
    <mergeCell ref="I24:J24"/>
  </mergeCells>
  <printOptions horizontalCentered="1"/>
  <pageMargins left="0.2362204724409449" right="0.35433070866141736" top="1.13" bottom="0.29" header="0.63" footer="0.37"/>
  <pageSetup horizontalDpi="600" verticalDpi="600" orientation="landscape" paperSize="9" scale="78" r:id="rId1"/>
  <headerFooter alignWithMargins="0">
    <oddHeader>&amp;L 7. melléklet a 15/2013.(V.2.) önkormányzati rendelethez
"7. melléklet az 1/2013.(II.01.) önkormányzati rendelethez"</oddHead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7"/>
  <sheetViews>
    <sheetView view="pageBreakPreview" zoomScaleSheetLayoutView="100" workbookViewId="0" topLeftCell="A28">
      <selection activeCell="A84" sqref="A84"/>
    </sheetView>
  </sheetViews>
  <sheetFormatPr defaultColWidth="9.00390625" defaultRowHeight="12.75"/>
  <cols>
    <col min="1" max="1" width="95.375" style="400" customWidth="1"/>
    <col min="2" max="2" width="10.375" style="401" customWidth="1"/>
    <col min="3" max="3" width="12.00390625" style="401" customWidth="1"/>
    <col min="4" max="16384" width="9.125" style="400" customWidth="1"/>
  </cols>
  <sheetData>
    <row r="1" spans="2:3" ht="12.75">
      <c r="B1" s="400"/>
      <c r="C1" s="400"/>
    </row>
    <row r="2" spans="1:3" ht="15.75">
      <c r="A2" s="1057" t="s">
        <v>323</v>
      </c>
      <c r="B2" s="1057"/>
      <c r="C2" s="1057"/>
    </row>
    <row r="3" spans="1:3" ht="15.75">
      <c r="A3" s="1058" t="s">
        <v>324</v>
      </c>
      <c r="B3" s="1058"/>
      <c r="C3" s="1058"/>
    </row>
    <row r="4" ht="13.5" thickBot="1"/>
    <row r="5" spans="1:3" s="405" customFormat="1" ht="12.75">
      <c r="A5" s="402" t="s">
        <v>325</v>
      </c>
      <c r="B5" s="403" t="s">
        <v>53</v>
      </c>
      <c r="C5" s="404" t="s">
        <v>326</v>
      </c>
    </row>
    <row r="6" spans="1:3" ht="12.75">
      <c r="A6" s="406"/>
      <c r="B6" s="407"/>
      <c r="C6" s="408"/>
    </row>
    <row r="7" spans="1:3" ht="12.75">
      <c r="A7" s="409" t="s">
        <v>46</v>
      </c>
      <c r="B7" s="410">
        <f>SUM(B9,B25,B32)</f>
        <v>2129489</v>
      </c>
      <c r="C7" s="411">
        <f>SUM(C9,C25,C32)</f>
        <v>2129489</v>
      </c>
    </row>
    <row r="8" spans="1:3" ht="12.75">
      <c r="A8" s="406"/>
      <c r="B8" s="407"/>
      <c r="C8" s="408"/>
    </row>
    <row r="9" spans="1:3" ht="12.75">
      <c r="A9" s="409" t="s">
        <v>327</v>
      </c>
      <c r="B9" s="410">
        <f>SUM(B10:B23)</f>
        <v>1975848</v>
      </c>
      <c r="C9" s="411">
        <f>SUM(C10:C23)</f>
        <v>1975848</v>
      </c>
    </row>
    <row r="10" spans="1:3" s="412" customFormat="1" ht="12.75">
      <c r="A10" s="406" t="s">
        <v>328</v>
      </c>
      <c r="B10" s="407">
        <v>443330</v>
      </c>
      <c r="C10" s="408">
        <v>443330</v>
      </c>
    </row>
    <row r="11" spans="1:3" s="412" customFormat="1" ht="25.5">
      <c r="A11" s="413" t="s">
        <v>329</v>
      </c>
      <c r="B11" s="407">
        <v>1400</v>
      </c>
      <c r="C11" s="408">
        <v>1400</v>
      </c>
    </row>
    <row r="12" spans="1:3" s="412" customFormat="1" ht="25.5">
      <c r="A12" s="413" t="s">
        <v>330</v>
      </c>
      <c r="B12" s="407">
        <v>404270</v>
      </c>
      <c r="C12" s="408">
        <v>404270</v>
      </c>
    </row>
    <row r="13" spans="1:3" s="412" customFormat="1" ht="12.75">
      <c r="A13" s="406" t="s">
        <v>331</v>
      </c>
      <c r="B13" s="407">
        <v>500000</v>
      </c>
      <c r="C13" s="408">
        <v>500000</v>
      </c>
    </row>
    <row r="14" spans="1:3" s="412" customFormat="1" ht="12.75">
      <c r="A14" s="406" t="s">
        <v>332</v>
      </c>
      <c r="B14" s="407">
        <v>5341</v>
      </c>
      <c r="C14" s="408">
        <v>5341</v>
      </c>
    </row>
    <row r="15" spans="1:3" s="412" customFormat="1" ht="12.75">
      <c r="A15" s="406" t="s">
        <v>333</v>
      </c>
      <c r="B15" s="407">
        <v>25000</v>
      </c>
      <c r="C15" s="408">
        <v>25000</v>
      </c>
    </row>
    <row r="16" spans="1:3" s="412" customFormat="1" ht="12.75">
      <c r="A16" s="406" t="s">
        <v>334</v>
      </c>
      <c r="B16" s="407">
        <v>5000</v>
      </c>
      <c r="C16" s="408">
        <v>5000</v>
      </c>
    </row>
    <row r="17" spans="1:3" s="412" customFormat="1" ht="12.75">
      <c r="A17" s="406" t="s">
        <v>335</v>
      </c>
      <c r="B17" s="407">
        <v>2000</v>
      </c>
      <c r="C17" s="408">
        <v>2000</v>
      </c>
    </row>
    <row r="18" spans="1:3" s="412" customFormat="1" ht="12.75">
      <c r="A18" s="406" t="s">
        <v>336</v>
      </c>
      <c r="B18" s="407">
        <v>15000</v>
      </c>
      <c r="C18" s="408">
        <v>15000</v>
      </c>
    </row>
    <row r="19" spans="1:3" s="412" customFormat="1" ht="12.75">
      <c r="A19" s="406" t="s">
        <v>337</v>
      </c>
      <c r="B19" s="407">
        <v>81290</v>
      </c>
      <c r="C19" s="408">
        <v>81290</v>
      </c>
    </row>
    <row r="20" spans="1:3" s="412" customFormat="1" ht="25.5">
      <c r="A20" s="413" t="s">
        <v>338</v>
      </c>
      <c r="B20" s="407">
        <v>456866</v>
      </c>
      <c r="C20" s="408">
        <v>456866</v>
      </c>
    </row>
    <row r="21" spans="1:3" s="412" customFormat="1" ht="12.75">
      <c r="A21" s="406" t="s">
        <v>339</v>
      </c>
      <c r="B21" s="407">
        <v>13925</v>
      </c>
      <c r="C21" s="408">
        <v>13925</v>
      </c>
    </row>
    <row r="22" spans="1:3" s="412" customFormat="1" ht="12.75">
      <c r="A22" s="406" t="s">
        <v>340</v>
      </c>
      <c r="B22" s="407">
        <v>17426</v>
      </c>
      <c r="C22" s="408">
        <v>17426</v>
      </c>
    </row>
    <row r="23" spans="1:3" s="412" customFormat="1" ht="12.75">
      <c r="A23" s="406" t="s">
        <v>341</v>
      </c>
      <c r="B23" s="407">
        <v>5000</v>
      </c>
      <c r="C23" s="408">
        <v>5000</v>
      </c>
    </row>
    <row r="24" spans="1:3" s="412" customFormat="1" ht="12.75">
      <c r="A24" s="406"/>
      <c r="B24" s="407"/>
      <c r="C24" s="408"/>
    </row>
    <row r="25" spans="1:3" ht="12.75">
      <c r="A25" s="409" t="s">
        <v>342</v>
      </c>
      <c r="B25" s="410">
        <f>SUM(B26:B29)</f>
        <v>11182</v>
      </c>
      <c r="C25" s="411">
        <f>SUM(C26:C29)</f>
        <v>11182</v>
      </c>
    </row>
    <row r="26" spans="1:3" s="412" customFormat="1" ht="12.75">
      <c r="A26" s="406" t="s">
        <v>343</v>
      </c>
      <c r="B26" s="407">
        <v>2000</v>
      </c>
      <c r="C26" s="408">
        <v>2000</v>
      </c>
    </row>
    <row r="27" spans="1:3" s="412" customFormat="1" ht="12.75">
      <c r="A27" s="406" t="s">
        <v>344</v>
      </c>
      <c r="B27" s="407">
        <v>2832</v>
      </c>
      <c r="C27" s="408">
        <v>2832</v>
      </c>
    </row>
    <row r="28" spans="1:3" s="412" customFormat="1" ht="12.75">
      <c r="A28" s="406" t="s">
        <v>345</v>
      </c>
      <c r="B28" s="407">
        <v>2159</v>
      </c>
      <c r="C28" s="408">
        <v>2159</v>
      </c>
    </row>
    <row r="29" spans="1:3" s="412" customFormat="1" ht="25.5">
      <c r="A29" s="413" t="s">
        <v>346</v>
      </c>
      <c r="B29" s="407">
        <v>4191</v>
      </c>
      <c r="C29" s="408">
        <v>4191</v>
      </c>
    </row>
    <row r="30" spans="1:3" s="412" customFormat="1" ht="12.75">
      <c r="A30" s="406"/>
      <c r="B30" s="407"/>
      <c r="C30" s="408"/>
    </row>
    <row r="31" spans="1:3" ht="12.75">
      <c r="A31" s="409"/>
      <c r="B31" s="410"/>
      <c r="C31" s="411"/>
    </row>
    <row r="32" spans="1:3" ht="12.75">
      <c r="A32" s="409" t="s">
        <v>347</v>
      </c>
      <c r="B32" s="410">
        <f>SUM(B33:B58)</f>
        <v>142459</v>
      </c>
      <c r="C32" s="411">
        <f>SUM(C33:C58)</f>
        <v>142459</v>
      </c>
    </row>
    <row r="33" spans="1:3" s="412" customFormat="1" ht="12.75">
      <c r="A33" s="406" t="s">
        <v>348</v>
      </c>
      <c r="B33" s="407">
        <v>5080</v>
      </c>
      <c r="C33" s="408">
        <v>5080</v>
      </c>
    </row>
    <row r="34" spans="1:3" s="412" customFormat="1" ht="12.75">
      <c r="A34" s="406" t="s">
        <v>349</v>
      </c>
      <c r="B34" s="407">
        <v>950</v>
      </c>
      <c r="C34" s="408">
        <v>950</v>
      </c>
    </row>
    <row r="35" spans="1:3" s="412" customFormat="1" ht="12.75">
      <c r="A35" s="406" t="s">
        <v>350</v>
      </c>
      <c r="B35" s="407">
        <v>5000</v>
      </c>
      <c r="C35" s="408">
        <v>5000</v>
      </c>
    </row>
    <row r="36" spans="1:3" s="412" customFormat="1" ht="12.75">
      <c r="A36" s="413" t="s">
        <v>351</v>
      </c>
      <c r="B36" s="407">
        <v>1000</v>
      </c>
      <c r="C36" s="408">
        <v>1000</v>
      </c>
    </row>
    <row r="37" spans="1:3" s="412" customFormat="1" ht="12.75">
      <c r="A37" s="406" t="s">
        <v>352</v>
      </c>
      <c r="B37" s="407">
        <v>5000</v>
      </c>
      <c r="C37" s="408">
        <v>5000</v>
      </c>
    </row>
    <row r="38" spans="1:3" s="412" customFormat="1" ht="12.75">
      <c r="A38" s="406" t="s">
        <v>353</v>
      </c>
      <c r="B38" s="407">
        <v>4000</v>
      </c>
      <c r="C38" s="408">
        <v>4000</v>
      </c>
    </row>
    <row r="39" spans="1:3" s="412" customFormat="1" ht="12.75">
      <c r="A39" s="406" t="s">
        <v>354</v>
      </c>
      <c r="B39" s="407">
        <v>800</v>
      </c>
      <c r="C39" s="408">
        <v>800</v>
      </c>
    </row>
    <row r="40" spans="1:3" s="412" customFormat="1" ht="12.75">
      <c r="A40" s="406" t="s">
        <v>355</v>
      </c>
      <c r="B40" s="407">
        <v>2000</v>
      </c>
      <c r="C40" s="408">
        <v>2000</v>
      </c>
    </row>
    <row r="41" spans="1:3" s="412" customFormat="1" ht="12.75">
      <c r="A41" s="406" t="s">
        <v>356</v>
      </c>
      <c r="B41" s="407">
        <v>6350</v>
      </c>
      <c r="C41" s="408">
        <v>6350</v>
      </c>
    </row>
    <row r="42" spans="1:3" s="412" customFormat="1" ht="12.75">
      <c r="A42" s="413" t="s">
        <v>357</v>
      </c>
      <c r="B42" s="407">
        <v>14000</v>
      </c>
      <c r="C42" s="408">
        <v>14000</v>
      </c>
    </row>
    <row r="43" spans="1:3" s="412" customFormat="1" ht="12.75">
      <c r="A43" s="413" t="s">
        <v>358</v>
      </c>
      <c r="B43" s="407">
        <v>2880</v>
      </c>
      <c r="C43" s="408">
        <v>2880</v>
      </c>
    </row>
    <row r="44" spans="1:3" s="412" customFormat="1" ht="12.75">
      <c r="A44" s="413" t="s">
        <v>359</v>
      </c>
      <c r="B44" s="407">
        <v>1440</v>
      </c>
      <c r="C44" s="408">
        <v>1440</v>
      </c>
    </row>
    <row r="45" spans="1:3" s="412" customFormat="1" ht="12.75">
      <c r="A45" s="413" t="s">
        <v>360</v>
      </c>
      <c r="B45" s="407">
        <v>2500</v>
      </c>
      <c r="C45" s="408">
        <v>2500</v>
      </c>
    </row>
    <row r="46" spans="1:3" s="412" customFormat="1" ht="12.75">
      <c r="A46" s="413" t="s">
        <v>361</v>
      </c>
      <c r="B46" s="407">
        <v>10000</v>
      </c>
      <c r="C46" s="408">
        <v>10000</v>
      </c>
    </row>
    <row r="47" spans="1:3" s="412" customFormat="1" ht="12.75">
      <c r="A47" s="413" t="s">
        <v>362</v>
      </c>
      <c r="B47" s="407">
        <v>251</v>
      </c>
      <c r="C47" s="408">
        <v>251</v>
      </c>
    </row>
    <row r="48" spans="1:3" s="412" customFormat="1" ht="12.75">
      <c r="A48" s="406" t="s">
        <v>363</v>
      </c>
      <c r="B48" s="407">
        <v>3000</v>
      </c>
      <c r="C48" s="408">
        <v>3000</v>
      </c>
    </row>
    <row r="49" spans="1:3" s="412" customFormat="1" ht="12.75">
      <c r="A49" s="406" t="s">
        <v>364</v>
      </c>
      <c r="B49" s="407">
        <v>5000</v>
      </c>
      <c r="C49" s="408">
        <v>5000</v>
      </c>
    </row>
    <row r="50" spans="1:3" s="412" customFormat="1" ht="12.75">
      <c r="A50" s="406" t="s">
        <v>365</v>
      </c>
      <c r="B50" s="407">
        <v>2500</v>
      </c>
      <c r="C50" s="408">
        <v>2500</v>
      </c>
    </row>
    <row r="51" spans="1:3" s="412" customFormat="1" ht="12.75">
      <c r="A51" s="406" t="s">
        <v>366</v>
      </c>
      <c r="B51" s="407">
        <v>6350</v>
      </c>
      <c r="C51" s="408">
        <v>6350</v>
      </c>
    </row>
    <row r="52" spans="1:3" s="412" customFormat="1" ht="12.75">
      <c r="A52" s="406" t="s">
        <v>367</v>
      </c>
      <c r="B52" s="407">
        <v>7610</v>
      </c>
      <c r="C52" s="408">
        <v>7610</v>
      </c>
    </row>
    <row r="53" spans="1:3" s="412" customFormat="1" ht="12.75">
      <c r="A53" s="406" t="s">
        <v>368</v>
      </c>
      <c r="B53" s="407">
        <v>1000</v>
      </c>
      <c r="C53" s="408">
        <v>1000</v>
      </c>
    </row>
    <row r="54" spans="1:3" s="412" customFormat="1" ht="12.75">
      <c r="A54" s="406" t="s">
        <v>369</v>
      </c>
      <c r="B54" s="407">
        <v>1500</v>
      </c>
      <c r="C54" s="408">
        <v>1500</v>
      </c>
    </row>
    <row r="55" spans="1:3" s="412" customFormat="1" ht="12.75">
      <c r="A55" s="406" t="s">
        <v>370</v>
      </c>
      <c r="B55" s="407">
        <v>20000</v>
      </c>
      <c r="C55" s="408">
        <v>20000</v>
      </c>
    </row>
    <row r="56" spans="1:3" s="412" customFormat="1" ht="12.75">
      <c r="A56" s="406" t="s">
        <v>371</v>
      </c>
      <c r="B56" s="407">
        <v>15000</v>
      </c>
      <c r="C56" s="408">
        <v>15000</v>
      </c>
    </row>
    <row r="57" spans="1:3" s="412" customFormat="1" ht="12.75">
      <c r="A57" s="406" t="s">
        <v>372</v>
      </c>
      <c r="B57" s="407">
        <v>4248</v>
      </c>
      <c r="C57" s="408">
        <v>4248</v>
      </c>
    </row>
    <row r="58" spans="1:3" s="412" customFormat="1" ht="12.75">
      <c r="A58" s="406" t="s">
        <v>373</v>
      </c>
      <c r="B58" s="407">
        <v>15000</v>
      </c>
      <c r="C58" s="408">
        <v>15000</v>
      </c>
    </row>
    <row r="59" spans="1:3" s="412" customFormat="1" ht="12.75">
      <c r="A59" s="406"/>
      <c r="B59" s="407"/>
      <c r="C59" s="408"/>
    </row>
    <row r="60" spans="1:3" s="405" customFormat="1" ht="12.75">
      <c r="A60" s="409" t="s">
        <v>48</v>
      </c>
      <c r="B60" s="410">
        <f>SUM(B61)</f>
        <v>1000</v>
      </c>
      <c r="C60" s="411">
        <f>SUM(C61)</f>
        <v>390</v>
      </c>
    </row>
    <row r="61" spans="1:3" s="414" customFormat="1" ht="12.75">
      <c r="A61" s="406" t="s">
        <v>369</v>
      </c>
      <c r="B61" s="407">
        <v>1000</v>
      </c>
      <c r="C61" s="408">
        <v>390</v>
      </c>
    </row>
    <row r="62" spans="1:3" s="414" customFormat="1" ht="12.75">
      <c r="A62" s="406"/>
      <c r="B62" s="407"/>
      <c r="C62" s="408"/>
    </row>
    <row r="63" spans="1:3" s="414" customFormat="1" ht="12.75">
      <c r="A63" s="409" t="s">
        <v>49</v>
      </c>
      <c r="B63" s="407"/>
      <c r="C63" s="411">
        <f>SUM(C64)</f>
        <v>610</v>
      </c>
    </row>
    <row r="64" spans="1:3" s="414" customFormat="1" ht="12.75">
      <c r="A64" s="406" t="s">
        <v>369</v>
      </c>
      <c r="B64" s="407"/>
      <c r="C64" s="408">
        <v>610</v>
      </c>
    </row>
    <row r="65" spans="1:3" ht="12.75">
      <c r="A65" s="406"/>
      <c r="B65" s="407"/>
      <c r="C65" s="408"/>
    </row>
    <row r="66" spans="1:3" s="405" customFormat="1" ht="12.75">
      <c r="A66" s="409" t="s">
        <v>374</v>
      </c>
      <c r="B66" s="410">
        <f>SUM(B67:B68)</f>
        <v>4813</v>
      </c>
      <c r="C66" s="411">
        <f>SUM(C67:C68)</f>
        <v>4813</v>
      </c>
    </row>
    <row r="67" spans="1:3" s="414" customFormat="1" ht="12.75">
      <c r="A67" s="406" t="s">
        <v>375</v>
      </c>
      <c r="B67" s="407">
        <v>2100</v>
      </c>
      <c r="C67" s="408">
        <v>2100</v>
      </c>
    </row>
    <row r="68" spans="1:3" s="414" customFormat="1" ht="12.75">
      <c r="A68" s="406" t="s">
        <v>376</v>
      </c>
      <c r="B68" s="407">
        <v>2713</v>
      </c>
      <c r="C68" s="408">
        <v>2713</v>
      </c>
    </row>
    <row r="69" spans="1:3" s="405" customFormat="1" ht="12.75">
      <c r="A69" s="409"/>
      <c r="B69" s="410"/>
      <c r="C69" s="411"/>
    </row>
    <row r="70" spans="1:3" s="405" customFormat="1" ht="12.75">
      <c r="A70" s="409" t="s">
        <v>51</v>
      </c>
      <c r="B70" s="410">
        <f>SUM(B71)</f>
        <v>1635</v>
      </c>
      <c r="C70" s="411">
        <f>SUM(C71)</f>
        <v>1635</v>
      </c>
    </row>
    <row r="71" spans="1:3" s="405" customFormat="1" ht="12.75">
      <c r="A71" s="406" t="s">
        <v>377</v>
      </c>
      <c r="B71" s="407">
        <v>1635</v>
      </c>
      <c r="C71" s="408">
        <v>1635</v>
      </c>
    </row>
    <row r="72" spans="1:3" s="405" customFormat="1" ht="12.75">
      <c r="A72" s="409"/>
      <c r="B72" s="410"/>
      <c r="C72" s="411"/>
    </row>
    <row r="73" spans="1:3" s="418" customFormat="1" ht="13.5" thickBot="1">
      <c r="A73" s="415" t="s">
        <v>307</v>
      </c>
      <c r="B73" s="416">
        <f>SUM(B7,B60,B66,B70)</f>
        <v>2136937</v>
      </c>
      <c r="C73" s="417">
        <f>SUM(C7,C60,C66,C70,C63)</f>
        <v>2136937</v>
      </c>
    </row>
    <row r="75" ht="12.75">
      <c r="A75" s="419"/>
    </row>
    <row r="76" spans="1:3" ht="15.75">
      <c r="A76" s="1057" t="s">
        <v>378</v>
      </c>
      <c r="B76" s="1057"/>
      <c r="C76" s="1057"/>
    </row>
    <row r="77" spans="1:3" ht="15.75">
      <c r="A77" s="1058" t="s">
        <v>324</v>
      </c>
      <c r="B77" s="1058"/>
      <c r="C77" s="1058"/>
    </row>
    <row r="78" ht="13.5" thickBot="1">
      <c r="A78" s="419"/>
    </row>
    <row r="79" spans="1:3" ht="12.75">
      <c r="A79" s="402" t="s">
        <v>325</v>
      </c>
      <c r="B79" s="403" t="s">
        <v>53</v>
      </c>
      <c r="C79" s="404" t="s">
        <v>54</v>
      </c>
    </row>
    <row r="80" spans="1:3" ht="12.75">
      <c r="A80" s="406"/>
      <c r="B80" s="407"/>
      <c r="C80" s="408"/>
    </row>
    <row r="81" spans="1:3" ht="12.75">
      <c r="A81" s="409" t="s">
        <v>46</v>
      </c>
      <c r="B81" s="410">
        <f>SUM(B83,B102)</f>
        <v>2250302</v>
      </c>
      <c r="C81" s="411">
        <f>SUM(C83,C102)</f>
        <v>2250302</v>
      </c>
    </row>
    <row r="82" spans="1:3" s="421" customFormat="1" ht="12.75">
      <c r="A82" s="420"/>
      <c r="B82" s="407"/>
      <c r="C82" s="408"/>
    </row>
    <row r="83" spans="1:3" s="421" customFormat="1" ht="12.75">
      <c r="A83" s="422" t="s">
        <v>327</v>
      </c>
      <c r="B83" s="410">
        <f>SUM(B84:B100)</f>
        <v>2220550</v>
      </c>
      <c r="C83" s="411">
        <f>SUM(C84:C100)</f>
        <v>2220550</v>
      </c>
    </row>
    <row r="84" spans="1:3" ht="12.75">
      <c r="A84" s="406" t="s">
        <v>379</v>
      </c>
      <c r="B84" s="407">
        <v>185000</v>
      </c>
      <c r="C84" s="408">
        <v>185000</v>
      </c>
    </row>
    <row r="85" spans="1:3" ht="12.75">
      <c r="A85" s="413" t="s">
        <v>380</v>
      </c>
      <c r="B85" s="407">
        <v>1102640</v>
      </c>
      <c r="C85" s="408">
        <v>1102640</v>
      </c>
    </row>
    <row r="86" spans="1:3" ht="12.75">
      <c r="A86" s="406" t="s">
        <v>381</v>
      </c>
      <c r="B86" s="407">
        <v>116000</v>
      </c>
      <c r="C86" s="408">
        <v>116000</v>
      </c>
    </row>
    <row r="87" spans="1:3" s="421" customFormat="1" ht="12.75">
      <c r="A87" s="413" t="s">
        <v>382</v>
      </c>
      <c r="B87" s="407">
        <v>65433</v>
      </c>
      <c r="C87" s="408">
        <v>65433</v>
      </c>
    </row>
    <row r="88" spans="1:3" ht="12.75">
      <c r="A88" s="406" t="s">
        <v>383</v>
      </c>
      <c r="B88" s="407">
        <v>90625</v>
      </c>
      <c r="C88" s="408">
        <v>90625</v>
      </c>
    </row>
    <row r="89" spans="1:3" ht="25.5">
      <c r="A89" s="413" t="s">
        <v>384</v>
      </c>
      <c r="B89" s="407">
        <v>49966</v>
      </c>
      <c r="C89" s="408">
        <v>49966</v>
      </c>
    </row>
    <row r="90" spans="1:3" ht="12.75">
      <c r="A90" s="413" t="s">
        <v>385</v>
      </c>
      <c r="B90" s="407">
        <v>15000</v>
      </c>
      <c r="C90" s="408">
        <v>15000</v>
      </c>
    </row>
    <row r="91" spans="1:3" ht="12.75">
      <c r="A91" s="413" t="s">
        <v>386</v>
      </c>
      <c r="B91" s="407">
        <v>44957</v>
      </c>
      <c r="C91" s="408">
        <v>44957</v>
      </c>
    </row>
    <row r="92" spans="1:3" s="412" customFormat="1" ht="12.75">
      <c r="A92" s="406" t="s">
        <v>387</v>
      </c>
      <c r="B92" s="407">
        <v>138121</v>
      </c>
      <c r="C92" s="408">
        <v>138121</v>
      </c>
    </row>
    <row r="93" spans="1:3" ht="12.75">
      <c r="A93" s="413" t="s">
        <v>388</v>
      </c>
      <c r="B93" s="407">
        <v>52290</v>
      </c>
      <c r="C93" s="408">
        <v>52290</v>
      </c>
    </row>
    <row r="94" spans="1:3" ht="12.75">
      <c r="A94" s="413" t="s">
        <v>328</v>
      </c>
      <c r="B94" s="407">
        <v>115000</v>
      </c>
      <c r="C94" s="408">
        <v>115000</v>
      </c>
    </row>
    <row r="95" spans="1:3" s="412" customFormat="1" ht="12.75">
      <c r="A95" s="406" t="s">
        <v>389</v>
      </c>
      <c r="B95" s="407">
        <v>30000</v>
      </c>
      <c r="C95" s="408">
        <v>30000</v>
      </c>
    </row>
    <row r="96" spans="1:3" s="412" customFormat="1" ht="25.5">
      <c r="A96" s="413" t="s">
        <v>390</v>
      </c>
      <c r="B96" s="407">
        <v>72605</v>
      </c>
      <c r="C96" s="408">
        <v>72605</v>
      </c>
    </row>
    <row r="97" spans="1:3" ht="12.75">
      <c r="A97" s="406" t="s">
        <v>331</v>
      </c>
      <c r="B97" s="407">
        <v>88000</v>
      </c>
      <c r="C97" s="408">
        <v>88000</v>
      </c>
    </row>
    <row r="98" spans="1:3" ht="12.75">
      <c r="A98" s="406" t="s">
        <v>337</v>
      </c>
      <c r="B98" s="407">
        <v>40339</v>
      </c>
      <c r="C98" s="408">
        <v>40339</v>
      </c>
    </row>
    <row r="99" spans="1:3" ht="12.75">
      <c r="A99" s="406" t="s">
        <v>339</v>
      </c>
      <c r="B99" s="407">
        <v>7000</v>
      </c>
      <c r="C99" s="408">
        <v>7000</v>
      </c>
    </row>
    <row r="100" spans="1:3" ht="12.75">
      <c r="A100" s="406" t="s">
        <v>340</v>
      </c>
      <c r="B100" s="407">
        <v>7574</v>
      </c>
      <c r="C100" s="408">
        <v>7574</v>
      </c>
    </row>
    <row r="101" spans="1:3" ht="12.75">
      <c r="A101" s="413"/>
      <c r="B101" s="407"/>
      <c r="C101" s="408"/>
    </row>
    <row r="102" spans="1:3" ht="12.75">
      <c r="A102" s="409" t="s">
        <v>347</v>
      </c>
      <c r="B102" s="410">
        <f>SUM(B103:B104)</f>
        <v>29752</v>
      </c>
      <c r="C102" s="411">
        <f>SUM(C103:C104)</f>
        <v>29752</v>
      </c>
    </row>
    <row r="103" spans="1:3" s="412" customFormat="1" ht="12.75">
      <c r="A103" s="413" t="s">
        <v>391</v>
      </c>
      <c r="B103" s="407">
        <v>20000</v>
      </c>
      <c r="C103" s="408">
        <v>20000</v>
      </c>
    </row>
    <row r="104" spans="1:3" s="412" customFormat="1" ht="12.75">
      <c r="A104" s="413" t="s">
        <v>372</v>
      </c>
      <c r="B104" s="407">
        <v>9752</v>
      </c>
      <c r="C104" s="408">
        <v>9752</v>
      </c>
    </row>
    <row r="105" spans="1:3" s="421" customFormat="1" ht="12.75">
      <c r="A105" s="406"/>
      <c r="B105" s="407"/>
      <c r="C105" s="408"/>
    </row>
    <row r="106" spans="1:3" s="418" customFormat="1" ht="13.5" thickBot="1">
      <c r="A106" s="415" t="s">
        <v>307</v>
      </c>
      <c r="B106" s="416">
        <f>SUM(B81)</f>
        <v>2250302</v>
      </c>
      <c r="C106" s="417">
        <f>SUM(C81)</f>
        <v>2250302</v>
      </c>
    </row>
    <row r="107" spans="2:3" s="421" customFormat="1" ht="12.75">
      <c r="B107" s="423"/>
      <c r="C107" s="423"/>
    </row>
    <row r="108" spans="2:3" s="421" customFormat="1" ht="12.75">
      <c r="B108" s="423"/>
      <c r="C108" s="423"/>
    </row>
    <row r="109" spans="2:3" s="421" customFormat="1" ht="12.75">
      <c r="B109" s="423"/>
      <c r="C109" s="423"/>
    </row>
    <row r="110" spans="2:3" s="421" customFormat="1" ht="12.75">
      <c r="B110" s="423"/>
      <c r="C110" s="423"/>
    </row>
    <row r="111" spans="2:3" s="421" customFormat="1" ht="12.75">
      <c r="B111" s="423"/>
      <c r="C111" s="423"/>
    </row>
    <row r="112" spans="2:3" s="421" customFormat="1" ht="12.75">
      <c r="B112" s="423"/>
      <c r="C112" s="423"/>
    </row>
    <row r="113" spans="2:3" s="421" customFormat="1" ht="12.75">
      <c r="B113" s="423"/>
      <c r="C113" s="423"/>
    </row>
    <row r="114" spans="2:3" s="421" customFormat="1" ht="12.75">
      <c r="B114" s="423"/>
      <c r="C114" s="423"/>
    </row>
    <row r="115" spans="2:3" s="421" customFormat="1" ht="12.75">
      <c r="B115" s="423"/>
      <c r="C115" s="423"/>
    </row>
    <row r="116" spans="2:3" s="421" customFormat="1" ht="12.75">
      <c r="B116" s="423"/>
      <c r="C116" s="423"/>
    </row>
    <row r="117" spans="2:3" s="421" customFormat="1" ht="12.75">
      <c r="B117" s="423"/>
      <c r="C117" s="423"/>
    </row>
    <row r="118" spans="2:3" s="421" customFormat="1" ht="12.75">
      <c r="B118" s="423"/>
      <c r="C118" s="423"/>
    </row>
    <row r="119" spans="2:3" s="421" customFormat="1" ht="12.75">
      <c r="B119" s="423"/>
      <c r="C119" s="423"/>
    </row>
    <row r="120" spans="2:3" s="421" customFormat="1" ht="12.75">
      <c r="B120" s="423"/>
      <c r="C120" s="423"/>
    </row>
    <row r="121" spans="2:3" s="421" customFormat="1" ht="12.75">
      <c r="B121" s="423"/>
      <c r="C121" s="423"/>
    </row>
    <row r="122" spans="2:3" s="421" customFormat="1" ht="12.75">
      <c r="B122" s="423"/>
      <c r="C122" s="423"/>
    </row>
    <row r="123" spans="2:3" s="421" customFormat="1" ht="12.75">
      <c r="B123" s="423"/>
      <c r="C123" s="423"/>
    </row>
    <row r="124" spans="2:3" s="421" customFormat="1" ht="12.75">
      <c r="B124" s="423"/>
      <c r="C124" s="423"/>
    </row>
    <row r="125" spans="2:3" s="421" customFormat="1" ht="12.75">
      <c r="B125" s="423"/>
      <c r="C125" s="423"/>
    </row>
    <row r="126" spans="2:3" s="421" customFormat="1" ht="12.75">
      <c r="B126" s="423"/>
      <c r="C126" s="423"/>
    </row>
    <row r="127" spans="2:3" s="421" customFormat="1" ht="12.75">
      <c r="B127" s="423"/>
      <c r="C127" s="423"/>
    </row>
    <row r="128" spans="2:3" s="421" customFormat="1" ht="12.75">
      <c r="B128" s="423"/>
      <c r="C128" s="423"/>
    </row>
    <row r="129" spans="2:3" s="421" customFormat="1" ht="12.75">
      <c r="B129" s="423"/>
      <c r="C129" s="423"/>
    </row>
    <row r="130" spans="2:3" s="421" customFormat="1" ht="12.75">
      <c r="B130" s="423"/>
      <c r="C130" s="423"/>
    </row>
    <row r="131" spans="2:3" s="421" customFormat="1" ht="12.75">
      <c r="B131" s="423"/>
      <c r="C131" s="423"/>
    </row>
    <row r="132" spans="2:3" s="421" customFormat="1" ht="12.75">
      <c r="B132" s="423"/>
      <c r="C132" s="423"/>
    </row>
    <row r="133" spans="2:3" s="421" customFormat="1" ht="12.75">
      <c r="B133" s="423"/>
      <c r="C133" s="423"/>
    </row>
    <row r="134" spans="2:3" s="421" customFormat="1" ht="12.75">
      <c r="B134" s="423"/>
      <c r="C134" s="423"/>
    </row>
    <row r="135" spans="2:3" s="421" customFormat="1" ht="12.75">
      <c r="B135" s="423"/>
      <c r="C135" s="423"/>
    </row>
    <row r="136" spans="2:3" s="421" customFormat="1" ht="12.75">
      <c r="B136" s="423"/>
      <c r="C136" s="423"/>
    </row>
    <row r="137" spans="2:3" s="421" customFormat="1" ht="12.75">
      <c r="B137" s="423"/>
      <c r="C137" s="423"/>
    </row>
    <row r="138" spans="2:3" s="421" customFormat="1" ht="12.75">
      <c r="B138" s="423"/>
      <c r="C138" s="423"/>
    </row>
    <row r="139" spans="2:3" s="421" customFormat="1" ht="12.75">
      <c r="B139" s="423"/>
      <c r="C139" s="423"/>
    </row>
    <row r="140" spans="2:3" s="421" customFormat="1" ht="12.75">
      <c r="B140" s="423"/>
      <c r="C140" s="423"/>
    </row>
    <row r="141" spans="2:3" s="421" customFormat="1" ht="12.75">
      <c r="B141" s="423"/>
      <c r="C141" s="423"/>
    </row>
    <row r="142" spans="2:3" s="421" customFormat="1" ht="12.75">
      <c r="B142" s="423"/>
      <c r="C142" s="423"/>
    </row>
    <row r="143" spans="2:3" s="421" customFormat="1" ht="12.75">
      <c r="B143" s="423"/>
      <c r="C143" s="423"/>
    </row>
    <row r="144" spans="2:3" s="421" customFormat="1" ht="12.75">
      <c r="B144" s="423"/>
      <c r="C144" s="423"/>
    </row>
    <row r="145" spans="2:3" s="421" customFormat="1" ht="12.75">
      <c r="B145" s="423"/>
      <c r="C145" s="423"/>
    </row>
    <row r="146" spans="2:3" s="421" customFormat="1" ht="12.75">
      <c r="B146" s="423"/>
      <c r="C146" s="423"/>
    </row>
    <row r="147" spans="2:3" s="421" customFormat="1" ht="12.75">
      <c r="B147" s="423"/>
      <c r="C147" s="423"/>
    </row>
    <row r="148" spans="2:3" s="421" customFormat="1" ht="12.75">
      <c r="B148" s="423"/>
      <c r="C148" s="423"/>
    </row>
    <row r="149" spans="2:3" s="421" customFormat="1" ht="12.75">
      <c r="B149" s="423"/>
      <c r="C149" s="423"/>
    </row>
    <row r="150" spans="2:3" s="421" customFormat="1" ht="12.75">
      <c r="B150" s="423"/>
      <c r="C150" s="423"/>
    </row>
    <row r="151" spans="2:3" s="421" customFormat="1" ht="12.75">
      <c r="B151" s="423"/>
      <c r="C151" s="423"/>
    </row>
    <row r="152" spans="2:3" s="421" customFormat="1" ht="12.75">
      <c r="B152" s="423"/>
      <c r="C152" s="423"/>
    </row>
    <row r="153" spans="2:3" s="421" customFormat="1" ht="12.75">
      <c r="B153" s="423"/>
      <c r="C153" s="423"/>
    </row>
    <row r="154" spans="2:3" s="421" customFormat="1" ht="12.75">
      <c r="B154" s="423"/>
      <c r="C154" s="423"/>
    </row>
    <row r="155" spans="2:3" s="421" customFormat="1" ht="12.75">
      <c r="B155" s="423"/>
      <c r="C155" s="423"/>
    </row>
    <row r="156" spans="2:3" s="421" customFormat="1" ht="12.75">
      <c r="B156" s="423"/>
      <c r="C156" s="423"/>
    </row>
    <row r="157" spans="2:3" s="421" customFormat="1" ht="12.75">
      <c r="B157" s="423"/>
      <c r="C157" s="423"/>
    </row>
    <row r="158" spans="2:3" s="421" customFormat="1" ht="12.75">
      <c r="B158" s="423"/>
      <c r="C158" s="423"/>
    </row>
    <row r="159" spans="2:3" s="421" customFormat="1" ht="12.75">
      <c r="B159" s="423"/>
      <c r="C159" s="423"/>
    </row>
    <row r="160" spans="2:3" s="421" customFormat="1" ht="12.75">
      <c r="B160" s="423"/>
      <c r="C160" s="423"/>
    </row>
    <row r="161" spans="2:3" s="421" customFormat="1" ht="12.75">
      <c r="B161" s="423"/>
      <c r="C161" s="423"/>
    </row>
    <row r="162" spans="2:3" s="421" customFormat="1" ht="12.75">
      <c r="B162" s="423"/>
      <c r="C162" s="423"/>
    </row>
    <row r="163" spans="2:3" s="421" customFormat="1" ht="12.75">
      <c r="B163" s="423"/>
      <c r="C163" s="423"/>
    </row>
    <row r="164" spans="2:3" s="421" customFormat="1" ht="12.75">
      <c r="B164" s="423"/>
      <c r="C164" s="423"/>
    </row>
    <row r="165" spans="2:3" s="421" customFormat="1" ht="12.75">
      <c r="B165" s="423"/>
      <c r="C165" s="423"/>
    </row>
    <row r="166" spans="2:3" s="421" customFormat="1" ht="12.75">
      <c r="B166" s="423"/>
      <c r="C166" s="423"/>
    </row>
    <row r="167" spans="2:3" s="421" customFormat="1" ht="12.75">
      <c r="B167" s="423"/>
      <c r="C167" s="423"/>
    </row>
    <row r="168" spans="2:3" s="421" customFormat="1" ht="12.75">
      <c r="B168" s="423"/>
      <c r="C168" s="423"/>
    </row>
    <row r="169" spans="2:3" s="421" customFormat="1" ht="12.75">
      <c r="B169" s="423"/>
      <c r="C169" s="423"/>
    </row>
    <row r="170" spans="2:3" s="421" customFormat="1" ht="12.75">
      <c r="B170" s="423"/>
      <c r="C170" s="423"/>
    </row>
    <row r="171" spans="2:3" s="421" customFormat="1" ht="12.75">
      <c r="B171" s="423"/>
      <c r="C171" s="423"/>
    </row>
    <row r="172" spans="2:3" s="421" customFormat="1" ht="12.75">
      <c r="B172" s="423"/>
      <c r="C172" s="423"/>
    </row>
    <row r="173" spans="2:3" s="421" customFormat="1" ht="12.75">
      <c r="B173" s="423"/>
      <c r="C173" s="423"/>
    </row>
    <row r="174" spans="2:3" s="421" customFormat="1" ht="12.75">
      <c r="B174" s="423"/>
      <c r="C174" s="423"/>
    </row>
    <row r="175" spans="2:3" s="421" customFormat="1" ht="12.75">
      <c r="B175" s="423"/>
      <c r="C175" s="423"/>
    </row>
    <row r="176" spans="2:3" s="421" customFormat="1" ht="12.75">
      <c r="B176" s="423"/>
      <c r="C176" s="423"/>
    </row>
    <row r="177" spans="2:3" s="421" customFormat="1" ht="12.75">
      <c r="B177" s="423"/>
      <c r="C177" s="423"/>
    </row>
    <row r="178" spans="2:3" s="421" customFormat="1" ht="12.75">
      <c r="B178" s="423"/>
      <c r="C178" s="423"/>
    </row>
    <row r="179" spans="2:3" s="421" customFormat="1" ht="12.75">
      <c r="B179" s="423"/>
      <c r="C179" s="423"/>
    </row>
    <row r="180" spans="2:3" s="421" customFormat="1" ht="12.75">
      <c r="B180" s="423"/>
      <c r="C180" s="423"/>
    </row>
    <row r="181" spans="2:3" s="421" customFormat="1" ht="12.75">
      <c r="B181" s="423"/>
      <c r="C181" s="423"/>
    </row>
    <row r="182" spans="2:3" s="421" customFormat="1" ht="12.75">
      <c r="B182" s="423"/>
      <c r="C182" s="423"/>
    </row>
    <row r="183" spans="2:3" s="421" customFormat="1" ht="12.75">
      <c r="B183" s="423"/>
      <c r="C183" s="423"/>
    </row>
    <row r="184" spans="2:3" s="421" customFormat="1" ht="12.75">
      <c r="B184" s="423"/>
      <c r="C184" s="423"/>
    </row>
    <row r="185" spans="2:3" s="421" customFormat="1" ht="12.75">
      <c r="B185" s="423"/>
      <c r="C185" s="423"/>
    </row>
    <row r="186" spans="2:3" s="421" customFormat="1" ht="12.75">
      <c r="B186" s="423"/>
      <c r="C186" s="423"/>
    </row>
    <row r="187" spans="2:3" s="421" customFormat="1" ht="12.75">
      <c r="B187" s="423"/>
      <c r="C187" s="423"/>
    </row>
    <row r="188" spans="2:3" s="421" customFormat="1" ht="12.75">
      <c r="B188" s="423"/>
      <c r="C188" s="423"/>
    </row>
    <row r="189" spans="2:3" s="421" customFormat="1" ht="12.75">
      <c r="B189" s="423"/>
      <c r="C189" s="423"/>
    </row>
    <row r="190" spans="2:3" s="421" customFormat="1" ht="12.75">
      <c r="B190" s="423"/>
      <c r="C190" s="423"/>
    </row>
    <row r="191" spans="2:3" s="421" customFormat="1" ht="12.75">
      <c r="B191" s="423"/>
      <c r="C191" s="423"/>
    </row>
    <row r="192" spans="2:3" s="421" customFormat="1" ht="12.75">
      <c r="B192" s="423"/>
      <c r="C192" s="423"/>
    </row>
    <row r="193" spans="2:3" s="421" customFormat="1" ht="12.75">
      <c r="B193" s="423"/>
      <c r="C193" s="423"/>
    </row>
    <row r="194" spans="2:3" s="421" customFormat="1" ht="12.75">
      <c r="B194" s="423"/>
      <c r="C194" s="423"/>
    </row>
    <row r="195" spans="2:3" s="421" customFormat="1" ht="12.75">
      <c r="B195" s="423"/>
      <c r="C195" s="423"/>
    </row>
    <row r="196" spans="2:3" s="421" customFormat="1" ht="12.75">
      <c r="B196" s="423"/>
      <c r="C196" s="423"/>
    </row>
    <row r="197" spans="2:3" s="421" customFormat="1" ht="12.75">
      <c r="B197" s="423"/>
      <c r="C197" s="423"/>
    </row>
    <row r="198" spans="2:3" s="421" customFormat="1" ht="12.75">
      <c r="B198" s="423"/>
      <c r="C198" s="423"/>
    </row>
    <row r="199" spans="2:3" s="421" customFormat="1" ht="12.75">
      <c r="B199" s="423"/>
      <c r="C199" s="423"/>
    </row>
    <row r="200" spans="2:3" s="421" customFormat="1" ht="12.75">
      <c r="B200" s="423"/>
      <c r="C200" s="423"/>
    </row>
    <row r="201" spans="2:3" s="421" customFormat="1" ht="12.75">
      <c r="B201" s="423"/>
      <c r="C201" s="423"/>
    </row>
    <row r="202" spans="2:3" s="421" customFormat="1" ht="12.75">
      <c r="B202" s="423"/>
      <c r="C202" s="423"/>
    </row>
    <row r="203" spans="2:3" s="421" customFormat="1" ht="12.75">
      <c r="B203" s="423"/>
      <c r="C203" s="423"/>
    </row>
    <row r="204" spans="2:3" s="421" customFormat="1" ht="12.75">
      <c r="B204" s="423"/>
      <c r="C204" s="423"/>
    </row>
    <row r="205" spans="2:3" s="421" customFormat="1" ht="12.75">
      <c r="B205" s="423"/>
      <c r="C205" s="423"/>
    </row>
    <row r="206" spans="2:3" s="421" customFormat="1" ht="12.75">
      <c r="B206" s="423"/>
      <c r="C206" s="423"/>
    </row>
    <row r="207" spans="2:3" s="421" customFormat="1" ht="12.75">
      <c r="B207" s="423"/>
      <c r="C207" s="423"/>
    </row>
    <row r="208" spans="2:3" s="421" customFormat="1" ht="12.75">
      <c r="B208" s="423"/>
      <c r="C208" s="423"/>
    </row>
    <row r="209" spans="2:3" s="421" customFormat="1" ht="12.75">
      <c r="B209" s="423"/>
      <c r="C209" s="423"/>
    </row>
    <row r="210" spans="2:3" s="421" customFormat="1" ht="12.75">
      <c r="B210" s="423"/>
      <c r="C210" s="423"/>
    </row>
    <row r="211" spans="2:3" s="421" customFormat="1" ht="12.75">
      <c r="B211" s="423"/>
      <c r="C211" s="423"/>
    </row>
    <row r="212" spans="2:3" s="421" customFormat="1" ht="12.75">
      <c r="B212" s="423"/>
      <c r="C212" s="423"/>
    </row>
    <row r="213" spans="2:3" s="421" customFormat="1" ht="12.75">
      <c r="B213" s="423"/>
      <c r="C213" s="423"/>
    </row>
    <row r="214" spans="2:3" s="421" customFormat="1" ht="12.75">
      <c r="B214" s="423"/>
      <c r="C214" s="423"/>
    </row>
    <row r="215" spans="2:3" s="421" customFormat="1" ht="12.75">
      <c r="B215" s="423"/>
      <c r="C215" s="423"/>
    </row>
    <row r="216" spans="2:3" s="421" customFormat="1" ht="12.75">
      <c r="B216" s="423"/>
      <c r="C216" s="423"/>
    </row>
    <row r="217" spans="2:3" s="421" customFormat="1" ht="12.75">
      <c r="B217" s="423"/>
      <c r="C217" s="423"/>
    </row>
    <row r="218" spans="2:3" s="421" customFormat="1" ht="12.75">
      <c r="B218" s="423"/>
      <c r="C218" s="423"/>
    </row>
    <row r="219" spans="2:3" s="421" customFormat="1" ht="12.75">
      <c r="B219" s="423"/>
      <c r="C219" s="423"/>
    </row>
    <row r="220" spans="2:3" s="421" customFormat="1" ht="12.75">
      <c r="B220" s="423"/>
      <c r="C220" s="423"/>
    </row>
    <row r="221" spans="2:3" s="421" customFormat="1" ht="12.75">
      <c r="B221" s="423"/>
      <c r="C221" s="423"/>
    </row>
    <row r="222" spans="2:3" s="421" customFormat="1" ht="12.75">
      <c r="B222" s="423"/>
      <c r="C222" s="423"/>
    </row>
    <row r="223" spans="2:3" s="421" customFormat="1" ht="12.75">
      <c r="B223" s="423"/>
      <c r="C223" s="423"/>
    </row>
    <row r="224" spans="2:3" s="421" customFormat="1" ht="12.75">
      <c r="B224" s="423"/>
      <c r="C224" s="423"/>
    </row>
    <row r="225" spans="2:3" s="421" customFormat="1" ht="12.75">
      <c r="B225" s="423"/>
      <c r="C225" s="423"/>
    </row>
    <row r="226" spans="2:3" s="421" customFormat="1" ht="12.75">
      <c r="B226" s="423"/>
      <c r="C226" s="423"/>
    </row>
    <row r="227" spans="2:3" s="421" customFormat="1" ht="12.75">
      <c r="B227" s="423"/>
      <c r="C227" s="423"/>
    </row>
    <row r="228" spans="2:3" s="421" customFormat="1" ht="12.75">
      <c r="B228" s="423"/>
      <c r="C228" s="423"/>
    </row>
    <row r="229" spans="2:3" s="421" customFormat="1" ht="12.75">
      <c r="B229" s="423"/>
      <c r="C229" s="423"/>
    </row>
    <row r="230" spans="2:3" s="421" customFormat="1" ht="12.75">
      <c r="B230" s="423"/>
      <c r="C230" s="423"/>
    </row>
    <row r="231" spans="2:3" s="421" customFormat="1" ht="12.75">
      <c r="B231" s="423"/>
      <c r="C231" s="423"/>
    </row>
    <row r="232" spans="2:3" s="421" customFormat="1" ht="12.75">
      <c r="B232" s="423"/>
      <c r="C232" s="423"/>
    </row>
    <row r="233" spans="2:3" s="421" customFormat="1" ht="12.75">
      <c r="B233" s="423"/>
      <c r="C233" s="423"/>
    </row>
    <row r="234" spans="2:3" s="421" customFormat="1" ht="12.75">
      <c r="B234" s="423"/>
      <c r="C234" s="423"/>
    </row>
    <row r="235" spans="2:3" s="421" customFormat="1" ht="12.75">
      <c r="B235" s="423"/>
      <c r="C235" s="423"/>
    </row>
    <row r="236" spans="2:3" s="421" customFormat="1" ht="12.75">
      <c r="B236" s="423"/>
      <c r="C236" s="423"/>
    </row>
    <row r="237" spans="2:3" s="421" customFormat="1" ht="12.75">
      <c r="B237" s="423"/>
      <c r="C237" s="423"/>
    </row>
  </sheetData>
  <mergeCells count="4">
    <mergeCell ref="A2:C2"/>
    <mergeCell ref="A3:C3"/>
    <mergeCell ref="A76:C76"/>
    <mergeCell ref="A77:C77"/>
  </mergeCells>
  <printOptions horizontalCentered="1"/>
  <pageMargins left="0.5118110236220472" right="0.2755905511811024" top="0.87" bottom="0" header="0.57" footer="0"/>
  <pageSetup horizontalDpi="600" verticalDpi="600" orientation="portrait" paperSize="9" scale="75" r:id="rId1"/>
  <headerFooter alignWithMargins="0">
    <oddHeader>&amp;L8. melléklet a 15/2013.(V.2.) önkormányzati rendelethez
"8. melléklet az 1/2013.(II.01.) önkormányzati rendelethez"</oddHeader>
  </headerFooter>
  <rowBreaks count="1" manualBreakCount="1">
    <brk id="74" max="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54"/>
  <sheetViews>
    <sheetView view="pageBreakPreview" zoomScaleSheetLayoutView="100" workbookViewId="0" topLeftCell="A1">
      <selection activeCell="A52" sqref="A52"/>
    </sheetView>
  </sheetViews>
  <sheetFormatPr defaultColWidth="9.00390625" defaultRowHeight="12.75"/>
  <cols>
    <col min="1" max="1" width="85.00390625" style="400" customWidth="1"/>
    <col min="2" max="3" width="12.25390625" style="401" customWidth="1"/>
    <col min="4" max="16384" width="9.125" style="400" customWidth="1"/>
  </cols>
  <sheetData>
    <row r="1" spans="1:3" ht="12.75">
      <c r="A1" s="424"/>
      <c r="B1" s="425"/>
      <c r="C1" s="425"/>
    </row>
    <row r="2" spans="1:3" ht="15.75">
      <c r="A2" s="1057" t="s">
        <v>392</v>
      </c>
      <c r="B2" s="1057"/>
      <c r="C2" s="1057"/>
    </row>
    <row r="3" spans="1:3" ht="15.75">
      <c r="A3" s="1059" t="s">
        <v>393</v>
      </c>
      <c r="B3" s="1059"/>
      <c r="C3" s="1059"/>
    </row>
    <row r="4" ht="13.5" thickBot="1"/>
    <row r="5" spans="1:3" ht="12.75">
      <c r="A5" s="402" t="s">
        <v>325</v>
      </c>
      <c r="B5" s="403" t="s">
        <v>53</v>
      </c>
      <c r="C5" s="404" t="s">
        <v>54</v>
      </c>
    </row>
    <row r="6" spans="1:3" ht="12.75">
      <c r="A6" s="406"/>
      <c r="B6" s="407"/>
      <c r="C6" s="408"/>
    </row>
    <row r="7" spans="1:3" ht="12.75">
      <c r="A7" s="409" t="s">
        <v>46</v>
      </c>
      <c r="B7" s="410">
        <f>SUM(B9,B17)</f>
        <v>118226</v>
      </c>
      <c r="C7" s="411">
        <f>SUM(C9,C17)</f>
        <v>118226</v>
      </c>
    </row>
    <row r="8" spans="1:3" ht="12.75">
      <c r="A8" s="406"/>
      <c r="B8" s="407"/>
      <c r="C8" s="408"/>
    </row>
    <row r="9" spans="1:3" s="426" customFormat="1" ht="12.75">
      <c r="A9" s="409" t="s">
        <v>342</v>
      </c>
      <c r="B9" s="410">
        <f>SUM(B10:B15)</f>
        <v>18580</v>
      </c>
      <c r="C9" s="411">
        <f>SUM(C10:C15)</f>
        <v>18580</v>
      </c>
    </row>
    <row r="10" spans="1:3" ht="12.75">
      <c r="A10" s="406" t="s">
        <v>394</v>
      </c>
      <c r="B10" s="407">
        <v>2480</v>
      </c>
      <c r="C10" s="408">
        <v>2480</v>
      </c>
    </row>
    <row r="11" spans="1:3" ht="12.75">
      <c r="A11" s="406" t="s">
        <v>395</v>
      </c>
      <c r="B11" s="407">
        <v>1270</v>
      </c>
      <c r="C11" s="408">
        <v>1270</v>
      </c>
    </row>
    <row r="12" spans="1:3" ht="12.75">
      <c r="A12" s="406" t="s">
        <v>396</v>
      </c>
      <c r="B12" s="407">
        <v>5000</v>
      </c>
      <c r="C12" s="408">
        <v>5000</v>
      </c>
    </row>
    <row r="13" spans="1:3" ht="12.75">
      <c r="A13" s="406" t="s">
        <v>397</v>
      </c>
      <c r="B13" s="407">
        <v>3302</v>
      </c>
      <c r="C13" s="408">
        <v>3302</v>
      </c>
    </row>
    <row r="14" spans="1:3" ht="12.75">
      <c r="A14" s="406" t="s">
        <v>398</v>
      </c>
      <c r="B14" s="407">
        <v>432</v>
      </c>
      <c r="C14" s="408">
        <v>432</v>
      </c>
    </row>
    <row r="15" spans="1:3" ht="12.75">
      <c r="A15" s="413" t="s">
        <v>399</v>
      </c>
      <c r="B15" s="407">
        <v>6096</v>
      </c>
      <c r="C15" s="408">
        <v>6096</v>
      </c>
    </row>
    <row r="16" spans="1:3" ht="12.75">
      <c r="A16" s="406"/>
      <c r="B16" s="407"/>
      <c r="C16" s="408"/>
    </row>
    <row r="17" spans="1:3" ht="12.75">
      <c r="A17" s="409" t="s">
        <v>347</v>
      </c>
      <c r="B17" s="410">
        <f>SUM(B18:B29)</f>
        <v>99646</v>
      </c>
      <c r="C17" s="411">
        <f>SUM(C18:C29)</f>
        <v>99646</v>
      </c>
    </row>
    <row r="18" spans="1:3" ht="12.75">
      <c r="A18" s="406" t="s">
        <v>400</v>
      </c>
      <c r="B18" s="407">
        <v>8990</v>
      </c>
      <c r="C18" s="408">
        <v>8990</v>
      </c>
    </row>
    <row r="19" spans="1:3" ht="12.75">
      <c r="A19" s="406" t="s">
        <v>401</v>
      </c>
      <c r="B19" s="407">
        <v>8000</v>
      </c>
      <c r="C19" s="408">
        <v>8000</v>
      </c>
    </row>
    <row r="20" spans="1:3" ht="12.75">
      <c r="A20" s="406" t="s">
        <v>402</v>
      </c>
      <c r="B20" s="407">
        <v>12500</v>
      </c>
      <c r="C20" s="408">
        <v>12500</v>
      </c>
    </row>
    <row r="21" spans="1:3" ht="12.75">
      <c r="A21" s="406" t="s">
        <v>403</v>
      </c>
      <c r="B21" s="407">
        <v>10000</v>
      </c>
      <c r="C21" s="408">
        <v>10000</v>
      </c>
    </row>
    <row r="22" spans="1:3" ht="12.75">
      <c r="A22" s="406" t="s">
        <v>404</v>
      </c>
      <c r="B22" s="407">
        <v>10000</v>
      </c>
      <c r="C22" s="408">
        <v>10000</v>
      </c>
    </row>
    <row r="23" spans="1:3" ht="12.75">
      <c r="A23" s="406" t="s">
        <v>405</v>
      </c>
      <c r="B23" s="407">
        <v>15240</v>
      </c>
      <c r="C23" s="408">
        <v>15240</v>
      </c>
    </row>
    <row r="24" spans="1:3" ht="12.75">
      <c r="A24" s="406" t="s">
        <v>406</v>
      </c>
      <c r="B24" s="407">
        <v>19000</v>
      </c>
      <c r="C24" s="408">
        <v>19000</v>
      </c>
    </row>
    <row r="25" spans="1:3" ht="12.75">
      <c r="A25" s="406" t="s">
        <v>407</v>
      </c>
      <c r="B25" s="407">
        <v>6000</v>
      </c>
      <c r="C25" s="408">
        <v>6000</v>
      </c>
    </row>
    <row r="26" spans="1:3" ht="12.75">
      <c r="A26" s="406" t="s">
        <v>408</v>
      </c>
      <c r="B26" s="407">
        <v>3000</v>
      </c>
      <c r="C26" s="408">
        <v>3000</v>
      </c>
    </row>
    <row r="27" spans="1:3" ht="25.5">
      <c r="A27" s="413" t="s">
        <v>409</v>
      </c>
      <c r="B27" s="407">
        <v>5000</v>
      </c>
      <c r="C27" s="408">
        <v>5000</v>
      </c>
    </row>
    <row r="28" spans="1:3" ht="12.75">
      <c r="A28" s="413" t="s">
        <v>410</v>
      </c>
      <c r="B28" s="407">
        <v>1016</v>
      </c>
      <c r="C28" s="408">
        <v>1016</v>
      </c>
    </row>
    <row r="29" spans="1:3" ht="12.75">
      <c r="A29" s="413" t="s">
        <v>411</v>
      </c>
      <c r="B29" s="407">
        <v>900</v>
      </c>
      <c r="C29" s="408">
        <v>900</v>
      </c>
    </row>
    <row r="30" spans="1:3" ht="12.75">
      <c r="A30" s="413"/>
      <c r="B30" s="407"/>
      <c r="C30" s="408"/>
    </row>
    <row r="31" spans="1:3" ht="12.75">
      <c r="A31" s="406"/>
      <c r="B31" s="407"/>
      <c r="C31" s="408"/>
    </row>
    <row r="32" spans="1:3" s="405" customFormat="1" ht="12.75">
      <c r="A32" s="409" t="s">
        <v>374</v>
      </c>
      <c r="B32" s="410">
        <f>SUM(B33:B34)</f>
        <v>9400</v>
      </c>
      <c r="C32" s="411">
        <f>SUM(C33:C34)</f>
        <v>9400</v>
      </c>
    </row>
    <row r="33" spans="1:3" s="414" customFormat="1" ht="12.75">
      <c r="A33" s="406" t="s">
        <v>412</v>
      </c>
      <c r="B33" s="407">
        <v>4400</v>
      </c>
      <c r="C33" s="408">
        <v>4400</v>
      </c>
    </row>
    <row r="34" spans="1:3" s="412" customFormat="1" ht="12.75">
      <c r="A34" s="406" t="s">
        <v>413</v>
      </c>
      <c r="B34" s="407">
        <v>5000</v>
      </c>
      <c r="C34" s="408">
        <v>5000</v>
      </c>
    </row>
    <row r="35" spans="1:3" ht="12.75">
      <c r="A35" s="406"/>
      <c r="B35" s="407"/>
      <c r="C35" s="408"/>
    </row>
    <row r="36" spans="1:3" ht="12.75">
      <c r="A36" s="409" t="s">
        <v>51</v>
      </c>
      <c r="B36" s="410">
        <f>SUM(B37:B38)</f>
        <v>10923</v>
      </c>
      <c r="C36" s="411">
        <f>SUM(C37:C38)</f>
        <v>10923</v>
      </c>
    </row>
    <row r="37" spans="1:3" ht="25.5">
      <c r="A37" s="413" t="s">
        <v>414</v>
      </c>
      <c r="B37" s="407">
        <v>4458</v>
      </c>
      <c r="C37" s="408">
        <v>4458</v>
      </c>
    </row>
    <row r="38" spans="1:3" ht="12.75">
      <c r="A38" s="406" t="s">
        <v>415</v>
      </c>
      <c r="B38" s="407">
        <v>6465</v>
      </c>
      <c r="C38" s="408">
        <v>6465</v>
      </c>
    </row>
    <row r="39" spans="1:3" ht="12.75">
      <c r="A39" s="406"/>
      <c r="B39" s="407"/>
      <c r="C39" s="408"/>
    </row>
    <row r="40" spans="1:3" s="418" customFormat="1" ht="13.5" thickBot="1">
      <c r="A40" s="415" t="s">
        <v>307</v>
      </c>
      <c r="B40" s="416">
        <f>SUM(B7,B32,B36)</f>
        <v>138549</v>
      </c>
      <c r="C40" s="417">
        <f>SUM(C7,C32,C36)</f>
        <v>138549</v>
      </c>
    </row>
    <row r="41" ht="12.75">
      <c r="A41" s="427"/>
    </row>
    <row r="42" ht="12.75">
      <c r="A42" s="419"/>
    </row>
    <row r="43" ht="12.75">
      <c r="A43" s="419"/>
    </row>
    <row r="44" spans="1:3" ht="15.75">
      <c r="A44" s="1057" t="s">
        <v>416</v>
      </c>
      <c r="B44" s="1057"/>
      <c r="C44" s="1057"/>
    </row>
    <row r="45" spans="1:3" ht="15.75">
      <c r="A45" s="1058" t="s">
        <v>324</v>
      </c>
      <c r="B45" s="1058"/>
      <c r="C45" s="1058"/>
    </row>
    <row r="46" ht="13.5" thickBot="1">
      <c r="A46" s="419"/>
    </row>
    <row r="47" spans="1:3" ht="12.75">
      <c r="A47" s="402" t="s">
        <v>325</v>
      </c>
      <c r="B47" s="403" t="s">
        <v>53</v>
      </c>
      <c r="C47" s="404" t="s">
        <v>54</v>
      </c>
    </row>
    <row r="48" spans="1:3" ht="12.75">
      <c r="A48" s="406"/>
      <c r="B48" s="407"/>
      <c r="C48" s="408"/>
    </row>
    <row r="49" spans="1:3" ht="12.75">
      <c r="A49" s="409" t="s">
        <v>46</v>
      </c>
      <c r="B49" s="410">
        <f>SUM(B51)</f>
        <v>30000</v>
      </c>
      <c r="C49" s="411">
        <f>SUM(C51)</f>
        <v>30000</v>
      </c>
    </row>
    <row r="50" spans="1:3" ht="12.75">
      <c r="A50" s="428"/>
      <c r="B50" s="429"/>
      <c r="C50" s="430"/>
    </row>
    <row r="51" spans="1:3" ht="12.75">
      <c r="A51" s="409" t="s">
        <v>347</v>
      </c>
      <c r="B51" s="410">
        <f>SUM(B52:B52)</f>
        <v>30000</v>
      </c>
      <c r="C51" s="411">
        <f>SUM(C52:C52)</f>
        <v>30000</v>
      </c>
    </row>
    <row r="52" spans="1:3" ht="12.75">
      <c r="A52" s="406" t="s">
        <v>417</v>
      </c>
      <c r="B52" s="407">
        <v>30000</v>
      </c>
      <c r="C52" s="408">
        <v>30000</v>
      </c>
    </row>
    <row r="53" spans="1:3" ht="12.75">
      <c r="A53" s="428"/>
      <c r="B53" s="429"/>
      <c r="C53" s="430"/>
    </row>
    <row r="54" spans="1:3" s="418" customFormat="1" ht="13.5" thickBot="1">
      <c r="A54" s="415" t="s">
        <v>307</v>
      </c>
      <c r="B54" s="416">
        <f>SUM(B49)</f>
        <v>30000</v>
      </c>
      <c r="C54" s="417">
        <f>SUM(C49)</f>
        <v>30000</v>
      </c>
    </row>
  </sheetData>
  <mergeCells count="4">
    <mergeCell ref="A2:C2"/>
    <mergeCell ref="A3:C3"/>
    <mergeCell ref="A44:C44"/>
    <mergeCell ref="A45:C45"/>
  </mergeCells>
  <printOptions horizontalCentered="1"/>
  <pageMargins left="0.4724409448818898" right="0.2362204724409449" top="0.76" bottom="0.4330708661417323" header="0.5118110236220472" footer="0.5118110236220472"/>
  <pageSetup horizontalDpi="600" verticalDpi="600" orientation="portrait" paperSize="9" scale="86" r:id="rId1"/>
  <headerFooter alignWithMargins="0">
    <oddHeader>&amp;L 9. melléklet a 15/2013.(V.2.) önkormányzati rendelethez
"9. melléklet az 1/2013.(II.01.) önkormányzati rendelethez"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78"/>
  <sheetViews>
    <sheetView view="pageBreakPreview" zoomScaleSheetLayoutView="100" workbookViewId="0" topLeftCell="A1">
      <selection activeCell="A53" sqref="A53"/>
    </sheetView>
  </sheetViews>
  <sheetFormatPr defaultColWidth="9.00390625" defaultRowHeight="12.75"/>
  <cols>
    <col min="1" max="1" width="64.25390625" style="0" customWidth="1"/>
    <col min="2" max="3" width="10.75390625" style="0" customWidth="1"/>
    <col min="4" max="5" width="10.25390625" style="0" customWidth="1"/>
  </cols>
  <sheetData>
    <row r="1" spans="1:5" ht="12.75" customHeight="1">
      <c r="A1" s="1060" t="s">
        <v>418</v>
      </c>
      <c r="B1" s="1060"/>
      <c r="C1" s="1060"/>
      <c r="D1" s="1060"/>
      <c r="E1" s="1060"/>
    </row>
    <row r="2" spans="1:5" ht="12.75">
      <c r="A2" s="1060" t="s">
        <v>419</v>
      </c>
      <c r="B2" s="1060"/>
      <c r="C2" s="1060"/>
      <c r="D2" s="1060"/>
      <c r="E2" s="1060"/>
    </row>
    <row r="3" spans="1:3" ht="16.5" thickBot="1">
      <c r="A3" s="69"/>
      <c r="B3" s="61"/>
      <c r="C3" s="61"/>
    </row>
    <row r="4" spans="1:5" ht="63.75">
      <c r="A4" s="60" t="s">
        <v>325</v>
      </c>
      <c r="B4" s="435" t="s">
        <v>55</v>
      </c>
      <c r="C4" s="435" t="s">
        <v>54</v>
      </c>
      <c r="D4" s="436" t="s">
        <v>420</v>
      </c>
      <c r="E4" s="437" t="s">
        <v>421</v>
      </c>
    </row>
    <row r="5" spans="1:5" ht="15" customHeight="1">
      <c r="A5" s="442" t="s">
        <v>422</v>
      </c>
      <c r="B5" s="431"/>
      <c r="C5" s="431"/>
      <c r="D5" s="432">
        <v>32000</v>
      </c>
      <c r="E5" s="443">
        <v>32000</v>
      </c>
    </row>
    <row r="6" spans="1:5" ht="15" customHeight="1">
      <c r="A6" s="444" t="s">
        <v>423</v>
      </c>
      <c r="B6" s="432"/>
      <c r="C6" s="432"/>
      <c r="D6" s="432">
        <v>18000</v>
      </c>
      <c r="E6" s="443">
        <v>18000</v>
      </c>
    </row>
    <row r="7" spans="1:5" ht="15" customHeight="1">
      <c r="A7" s="444" t="s">
        <v>424</v>
      </c>
      <c r="B7" s="432"/>
      <c r="C7" s="432"/>
      <c r="D7" s="432">
        <v>36</v>
      </c>
      <c r="E7" s="443">
        <v>36</v>
      </c>
    </row>
    <row r="8" spans="1:5" ht="15" customHeight="1">
      <c r="A8" s="444" t="s">
        <v>425</v>
      </c>
      <c r="B8" s="432"/>
      <c r="C8" s="432"/>
      <c r="D8" s="432">
        <v>18000</v>
      </c>
      <c r="E8" s="443">
        <v>18000</v>
      </c>
    </row>
    <row r="9" spans="1:5" ht="15" customHeight="1">
      <c r="A9" s="444" t="s">
        <v>426</v>
      </c>
      <c r="B9" s="432"/>
      <c r="C9" s="432"/>
      <c r="D9" s="432">
        <v>7200</v>
      </c>
      <c r="E9" s="443">
        <v>7200</v>
      </c>
    </row>
    <row r="10" spans="1:5" ht="15" customHeight="1">
      <c r="A10" s="444" t="s">
        <v>427</v>
      </c>
      <c r="B10" s="432"/>
      <c r="C10" s="432"/>
      <c r="D10" s="432">
        <v>1523</v>
      </c>
      <c r="E10" s="443">
        <v>1523</v>
      </c>
    </row>
    <row r="11" spans="1:5" ht="15" customHeight="1">
      <c r="A11" s="444" t="s">
        <v>428</v>
      </c>
      <c r="B11" s="432">
        <v>1700</v>
      </c>
      <c r="C11" s="432">
        <v>1700</v>
      </c>
      <c r="D11" s="432"/>
      <c r="E11" s="443"/>
    </row>
    <row r="12" spans="1:5" ht="15" customHeight="1">
      <c r="A12" s="444" t="s">
        <v>429</v>
      </c>
      <c r="B12" s="432">
        <v>11000</v>
      </c>
      <c r="C12" s="432">
        <v>11000</v>
      </c>
      <c r="D12" s="432"/>
      <c r="E12" s="443"/>
    </row>
    <row r="13" spans="1:5" ht="15" customHeight="1">
      <c r="A13" s="444" t="s">
        <v>430</v>
      </c>
      <c r="B13" s="432">
        <v>2500</v>
      </c>
      <c r="C13" s="432">
        <v>2500</v>
      </c>
      <c r="D13" s="432"/>
      <c r="E13" s="443"/>
    </row>
    <row r="14" spans="1:5" ht="15" customHeight="1">
      <c r="A14" s="444" t="s">
        <v>431</v>
      </c>
      <c r="B14" s="432">
        <v>4000</v>
      </c>
      <c r="C14" s="432">
        <v>4000</v>
      </c>
      <c r="D14" s="432"/>
      <c r="E14" s="443"/>
    </row>
    <row r="15" spans="1:5" ht="15" customHeight="1">
      <c r="A15" s="444" t="s">
        <v>432</v>
      </c>
      <c r="B15" s="432">
        <v>150</v>
      </c>
      <c r="C15" s="432">
        <v>150</v>
      </c>
      <c r="D15" s="432"/>
      <c r="E15" s="443"/>
    </row>
    <row r="16" spans="1:5" ht="15" customHeight="1">
      <c r="A16" s="444" t="s">
        <v>433</v>
      </c>
      <c r="B16" s="432">
        <v>28000</v>
      </c>
      <c r="C16" s="432">
        <v>28000</v>
      </c>
      <c r="D16" s="432"/>
      <c r="E16" s="443"/>
    </row>
    <row r="17" spans="1:5" ht="15" customHeight="1">
      <c r="A17" s="444" t="s">
        <v>434</v>
      </c>
      <c r="B17" s="432"/>
      <c r="C17" s="432"/>
      <c r="D17" s="432">
        <v>300</v>
      </c>
      <c r="E17" s="443">
        <v>300</v>
      </c>
    </row>
    <row r="18" spans="1:5" s="38" customFormat="1" ht="15" customHeight="1">
      <c r="A18" s="64" t="s">
        <v>435</v>
      </c>
      <c r="B18" s="433">
        <f>SUM(B5:B17)</f>
        <v>47350</v>
      </c>
      <c r="C18" s="433">
        <f>SUM(C5:C17)</f>
        <v>47350</v>
      </c>
      <c r="D18" s="433">
        <f>SUM(D5:D17)</f>
        <v>77059</v>
      </c>
      <c r="E18" s="445">
        <f>SUM(E5:E17)</f>
        <v>77059</v>
      </c>
    </row>
    <row r="19" spans="1:5" ht="15" customHeight="1">
      <c r="A19" s="526"/>
      <c r="B19" s="434"/>
      <c r="C19" s="434"/>
      <c r="D19" s="432"/>
      <c r="E19" s="443"/>
    </row>
    <row r="20" spans="1:5" ht="15" customHeight="1">
      <c r="A20" s="444" t="s">
        <v>436</v>
      </c>
      <c r="B20" s="432">
        <v>4000</v>
      </c>
      <c r="C20" s="432">
        <v>4000</v>
      </c>
      <c r="D20" s="432"/>
      <c r="E20" s="443"/>
    </row>
    <row r="21" spans="1:5" ht="15" customHeight="1">
      <c r="A21" s="444" t="s">
        <v>437</v>
      </c>
      <c r="B21" s="432">
        <v>2500</v>
      </c>
      <c r="C21" s="432">
        <v>2500</v>
      </c>
      <c r="D21" s="432"/>
      <c r="E21" s="443"/>
    </row>
    <row r="22" spans="1:5" ht="15" customHeight="1">
      <c r="A22" s="444" t="s">
        <v>438</v>
      </c>
      <c r="B22" s="432">
        <v>2500</v>
      </c>
      <c r="C22" s="432">
        <v>2500</v>
      </c>
      <c r="D22" s="432"/>
      <c r="E22" s="443"/>
    </row>
    <row r="23" spans="1:5" ht="15" customHeight="1">
      <c r="A23" s="444" t="s">
        <v>439</v>
      </c>
      <c r="B23" s="432">
        <v>5000</v>
      </c>
      <c r="C23" s="432">
        <v>5000</v>
      </c>
      <c r="D23" s="432"/>
      <c r="E23" s="443"/>
    </row>
    <row r="24" spans="1:5" s="38" customFormat="1" ht="15" customHeight="1">
      <c r="A24" s="64" t="s">
        <v>440</v>
      </c>
      <c r="B24" s="433">
        <f>SUM(B20+B21+B22+B23)</f>
        <v>14000</v>
      </c>
      <c r="C24" s="433">
        <f>SUM(C20+C21+C22+C23)</f>
        <v>14000</v>
      </c>
      <c r="D24" s="433">
        <f>SUM(D20+D21+D22+D23)</f>
        <v>0</v>
      </c>
      <c r="E24" s="445">
        <f>SUM(E20+E21+E22+E23)</f>
        <v>0</v>
      </c>
    </row>
    <row r="25" spans="1:5" ht="15" customHeight="1">
      <c r="A25" s="444"/>
      <c r="B25" s="432"/>
      <c r="C25" s="432"/>
      <c r="D25" s="432"/>
      <c r="E25" s="443"/>
    </row>
    <row r="26" spans="1:5" s="38" customFormat="1" ht="15" customHeight="1" thickBot="1">
      <c r="A26" s="446" t="s">
        <v>441</v>
      </c>
      <c r="B26" s="447">
        <f>SUM(B18+B24)</f>
        <v>61350</v>
      </c>
      <c r="C26" s="447">
        <f>SUM(C18+C24)</f>
        <v>61350</v>
      </c>
      <c r="D26" s="447">
        <f>SUM(D18+D24)</f>
        <v>77059</v>
      </c>
      <c r="E26" s="448">
        <f>SUM(E18+E24)</f>
        <v>77059</v>
      </c>
    </row>
    <row r="27" spans="1:3" ht="12.75">
      <c r="A27" s="61"/>
      <c r="B27" s="61"/>
      <c r="C27" s="61"/>
    </row>
    <row r="29" spans="1:5" ht="12.75" customHeight="1">
      <c r="A29" s="1060" t="s">
        <v>442</v>
      </c>
      <c r="B29" s="1060"/>
      <c r="C29" s="1060"/>
      <c r="D29" s="1060"/>
      <c r="E29" s="1060"/>
    </row>
    <row r="30" spans="1:5" ht="12.75">
      <c r="A30" s="1060" t="s">
        <v>419</v>
      </c>
      <c r="B30" s="1060"/>
      <c r="C30" s="1060"/>
      <c r="D30" s="1060"/>
      <c r="E30" s="1060"/>
    </row>
    <row r="31" spans="1:3" ht="16.5" thickBot="1">
      <c r="A31" s="69"/>
      <c r="B31" s="61"/>
      <c r="C31" s="61"/>
    </row>
    <row r="32" spans="1:5" ht="63.75">
      <c r="A32" s="60" t="s">
        <v>325</v>
      </c>
      <c r="B32" s="435" t="s">
        <v>55</v>
      </c>
      <c r="C32" s="435" t="s">
        <v>54</v>
      </c>
      <c r="D32" s="436" t="s">
        <v>420</v>
      </c>
      <c r="E32" s="437" t="s">
        <v>421</v>
      </c>
    </row>
    <row r="33" spans="1:5" ht="12.75">
      <c r="A33" s="442" t="s">
        <v>422</v>
      </c>
      <c r="B33" s="431">
        <v>40000</v>
      </c>
      <c r="C33" s="431">
        <v>8162</v>
      </c>
      <c r="D33" s="432"/>
      <c r="E33" s="443"/>
    </row>
    <row r="34" spans="1:5" ht="12.75">
      <c r="A34" s="444" t="s">
        <v>423</v>
      </c>
      <c r="B34" s="432">
        <v>20000</v>
      </c>
      <c r="C34" s="432">
        <v>3442</v>
      </c>
      <c r="D34" s="432"/>
      <c r="E34" s="443"/>
    </row>
    <row r="35" spans="1:5" ht="12.75">
      <c r="A35" s="444" t="s">
        <v>443</v>
      </c>
      <c r="B35" s="432">
        <v>4000</v>
      </c>
      <c r="C35" s="432">
        <v>566</v>
      </c>
      <c r="D35" s="432"/>
      <c r="E35" s="443"/>
    </row>
    <row r="36" spans="1:5" ht="12.75">
      <c r="A36" s="444" t="s">
        <v>424</v>
      </c>
      <c r="B36" s="432">
        <v>36</v>
      </c>
      <c r="C36" s="432">
        <v>0</v>
      </c>
      <c r="D36" s="432"/>
      <c r="E36" s="443"/>
    </row>
    <row r="37" spans="1:5" ht="12.75">
      <c r="A37" s="444" t="s">
        <v>425</v>
      </c>
      <c r="B37" s="432">
        <v>20000</v>
      </c>
      <c r="C37" s="432">
        <v>3382</v>
      </c>
      <c r="D37" s="432"/>
      <c r="E37" s="443"/>
    </row>
    <row r="38" spans="1:5" ht="12.75">
      <c r="A38" s="444" t="s">
        <v>444</v>
      </c>
      <c r="B38" s="432">
        <v>8000</v>
      </c>
      <c r="C38" s="432">
        <v>525</v>
      </c>
      <c r="D38" s="432"/>
      <c r="E38" s="443"/>
    </row>
    <row r="39" spans="1:5" ht="12.75">
      <c r="A39" s="444" t="s">
        <v>427</v>
      </c>
      <c r="B39" s="432">
        <v>1901</v>
      </c>
      <c r="C39" s="432">
        <v>2200</v>
      </c>
      <c r="D39" s="432"/>
      <c r="E39" s="443"/>
    </row>
    <row r="40" spans="1:5" ht="12.75">
      <c r="A40" s="444" t="s">
        <v>445</v>
      </c>
      <c r="B40" s="432">
        <v>127</v>
      </c>
      <c r="C40" s="432">
        <v>0</v>
      </c>
      <c r="D40" s="432"/>
      <c r="E40" s="443"/>
    </row>
    <row r="41" spans="1:5" ht="12.75">
      <c r="A41" s="444" t="s">
        <v>434</v>
      </c>
      <c r="B41" s="432">
        <v>300</v>
      </c>
      <c r="C41" s="432">
        <v>0</v>
      </c>
      <c r="D41" s="432"/>
      <c r="E41" s="443"/>
    </row>
    <row r="42" spans="1:5" ht="13.5" thickBot="1">
      <c r="A42" s="446" t="s">
        <v>435</v>
      </c>
      <c r="B42" s="447">
        <f>SUM(B33:B41)</f>
        <v>94364</v>
      </c>
      <c r="C42" s="447">
        <f>SUM(C33:C41)</f>
        <v>18277</v>
      </c>
      <c r="D42" s="447">
        <f>SUM(D33:D41)</f>
        <v>0</v>
      </c>
      <c r="E42" s="448">
        <f>SUM(E33:E41)</f>
        <v>0</v>
      </c>
    </row>
    <row r="45" spans="1:5" ht="12.75" customHeight="1">
      <c r="A45" s="1060" t="s">
        <v>446</v>
      </c>
      <c r="B45" s="1060"/>
      <c r="C45" s="1060"/>
      <c r="D45" s="1060"/>
      <c r="E45" s="1060"/>
    </row>
    <row r="46" spans="1:5" ht="12.75">
      <c r="A46" s="1060" t="s">
        <v>419</v>
      </c>
      <c r="B46" s="1060"/>
      <c r="C46" s="1060"/>
      <c r="D46" s="1060"/>
      <c r="E46" s="1060"/>
    </row>
    <row r="47" spans="1:3" ht="16.5" thickBot="1">
      <c r="A47" s="69"/>
      <c r="B47" s="61"/>
      <c r="C47" s="61"/>
    </row>
    <row r="48" spans="1:5" ht="63.75">
      <c r="A48" s="60" t="s">
        <v>325</v>
      </c>
      <c r="B48" s="435" t="s">
        <v>55</v>
      </c>
      <c r="C48" s="435" t="s">
        <v>54</v>
      </c>
      <c r="D48" s="436" t="s">
        <v>420</v>
      </c>
      <c r="E48" s="437" t="s">
        <v>421</v>
      </c>
    </row>
    <row r="49" spans="1:5" ht="12.75">
      <c r="A49" s="438" t="s">
        <v>447</v>
      </c>
      <c r="B49" s="439"/>
      <c r="C49" s="439"/>
      <c r="D49" s="440"/>
      <c r="E49" s="441"/>
    </row>
    <row r="50" spans="1:5" ht="12.75">
      <c r="A50" s="442" t="s">
        <v>422</v>
      </c>
      <c r="B50" s="431">
        <v>0</v>
      </c>
      <c r="C50" s="431">
        <v>31539</v>
      </c>
      <c r="D50" s="432">
        <v>0</v>
      </c>
      <c r="E50" s="443"/>
    </row>
    <row r="51" spans="1:5" ht="12.75">
      <c r="A51" s="444" t="s">
        <v>423</v>
      </c>
      <c r="B51" s="432">
        <v>0</v>
      </c>
      <c r="C51" s="432">
        <v>16558</v>
      </c>
      <c r="D51" s="432">
        <v>0</v>
      </c>
      <c r="E51" s="443"/>
    </row>
    <row r="52" spans="1:5" ht="12.75">
      <c r="A52" s="444" t="s">
        <v>443</v>
      </c>
      <c r="B52" s="432">
        <v>0</v>
      </c>
      <c r="C52" s="432">
        <v>3434</v>
      </c>
      <c r="D52" s="432">
        <v>0</v>
      </c>
      <c r="E52" s="443"/>
    </row>
    <row r="53" spans="1:5" ht="12.75">
      <c r="A53" s="444" t="s">
        <v>424</v>
      </c>
      <c r="B53" s="432">
        <v>0</v>
      </c>
      <c r="C53" s="432">
        <v>36</v>
      </c>
      <c r="D53" s="432">
        <v>0</v>
      </c>
      <c r="E53" s="443"/>
    </row>
    <row r="54" spans="1:5" ht="12.75">
      <c r="A54" s="444" t="s">
        <v>425</v>
      </c>
      <c r="B54" s="432">
        <v>0</v>
      </c>
      <c r="C54" s="432">
        <v>16618</v>
      </c>
      <c r="D54" s="432">
        <v>0</v>
      </c>
      <c r="E54" s="443"/>
    </row>
    <row r="55" spans="1:5" ht="12.75">
      <c r="A55" s="444" t="s">
        <v>444</v>
      </c>
      <c r="B55" s="432">
        <v>0</v>
      </c>
      <c r="C55" s="432">
        <v>7475</v>
      </c>
      <c r="D55" s="432">
        <v>0</v>
      </c>
      <c r="E55" s="443"/>
    </row>
    <row r="56" spans="1:5" ht="12.75">
      <c r="A56" s="444" t="s">
        <v>427</v>
      </c>
      <c r="B56" s="432">
        <v>0</v>
      </c>
      <c r="C56" s="432">
        <v>0</v>
      </c>
      <c r="D56" s="432">
        <v>0</v>
      </c>
      <c r="E56" s="443"/>
    </row>
    <row r="57" spans="1:5" ht="12.75">
      <c r="A57" s="444" t="s">
        <v>445</v>
      </c>
      <c r="B57" s="432">
        <v>0</v>
      </c>
      <c r="C57" s="432">
        <v>127</v>
      </c>
      <c r="D57" s="432">
        <v>0</v>
      </c>
      <c r="E57" s="443"/>
    </row>
    <row r="58" spans="1:5" ht="12.75">
      <c r="A58" s="444" t="s">
        <v>434</v>
      </c>
      <c r="B58" s="432">
        <v>0</v>
      </c>
      <c r="C58" s="432">
        <v>300</v>
      </c>
      <c r="D58" s="432">
        <v>0</v>
      </c>
      <c r="E58" s="443"/>
    </row>
    <row r="59" spans="1:5" s="38" customFormat="1" ht="12.75">
      <c r="A59" s="64" t="s">
        <v>448</v>
      </c>
      <c r="B59" s="433">
        <f>SUM(B50:B58)</f>
        <v>0</v>
      </c>
      <c r="C59" s="433">
        <f>SUM(C50:C58)</f>
        <v>76087</v>
      </c>
      <c r="D59" s="433">
        <f>SUM(D50:D58)</f>
        <v>0</v>
      </c>
      <c r="E59" s="445">
        <f>SUM(E50:E58)</f>
        <v>0</v>
      </c>
    </row>
    <row r="60" spans="1:5" ht="12.75">
      <c r="A60" s="444"/>
      <c r="B60" s="432"/>
      <c r="C60" s="432"/>
      <c r="D60" s="432"/>
      <c r="E60" s="443"/>
    </row>
    <row r="61" spans="1:5" s="38" customFormat="1" ht="12.75">
      <c r="A61" s="64" t="s">
        <v>449</v>
      </c>
      <c r="B61" s="433"/>
      <c r="C61" s="433"/>
      <c r="D61" s="433"/>
      <c r="E61" s="445"/>
    </row>
    <row r="62" spans="1:5" s="24" customFormat="1" ht="12.75">
      <c r="A62" s="444" t="s">
        <v>450</v>
      </c>
      <c r="B62" s="432"/>
      <c r="C62" s="432">
        <v>1920</v>
      </c>
      <c r="D62" s="432"/>
      <c r="E62" s="443"/>
    </row>
    <row r="63" spans="1:5" s="24" customFormat="1" ht="12.75">
      <c r="A63" s="444" t="s">
        <v>425</v>
      </c>
      <c r="B63" s="432"/>
      <c r="C63" s="432">
        <v>446</v>
      </c>
      <c r="D63" s="432"/>
      <c r="E63" s="443"/>
    </row>
    <row r="64" spans="1:5" s="24" customFormat="1" ht="12.75">
      <c r="A64" s="444" t="s">
        <v>424</v>
      </c>
      <c r="B64" s="432">
        <v>0</v>
      </c>
      <c r="C64" s="432">
        <v>205</v>
      </c>
      <c r="D64" s="432"/>
      <c r="E64" s="443"/>
    </row>
    <row r="65" spans="1:5" s="38" customFormat="1" ht="12.75">
      <c r="A65" s="64" t="s">
        <v>451</v>
      </c>
      <c r="B65" s="433">
        <f>SUM(B64)</f>
        <v>0</v>
      </c>
      <c r="C65" s="433">
        <f>SUM(C62:C64)</f>
        <v>2571</v>
      </c>
      <c r="D65" s="433">
        <f>SUM(D64)</f>
        <v>0</v>
      </c>
      <c r="E65" s="445">
        <f>SUM(E64)</f>
        <v>0</v>
      </c>
    </row>
    <row r="66" spans="1:5" ht="12.75">
      <c r="A66" s="444"/>
      <c r="B66" s="432"/>
      <c r="C66" s="432"/>
      <c r="D66" s="432"/>
      <c r="E66" s="443"/>
    </row>
    <row r="67" spans="1:5" s="38" customFormat="1" ht="12.75">
      <c r="A67" s="64" t="s">
        <v>452</v>
      </c>
      <c r="B67" s="433"/>
      <c r="C67" s="433"/>
      <c r="D67" s="433"/>
      <c r="E67" s="445"/>
    </row>
    <row r="68" spans="1:5" s="24" customFormat="1" ht="12.75">
      <c r="A68" s="444" t="s">
        <v>450</v>
      </c>
      <c r="B68" s="432"/>
      <c r="C68" s="432">
        <v>1326</v>
      </c>
      <c r="D68" s="432"/>
      <c r="E68" s="443"/>
    </row>
    <row r="69" spans="1:5" s="24" customFormat="1" ht="12.75">
      <c r="A69" s="444" t="s">
        <v>425</v>
      </c>
      <c r="B69" s="432"/>
      <c r="C69" s="432">
        <v>100</v>
      </c>
      <c r="D69" s="432"/>
      <c r="E69" s="443"/>
    </row>
    <row r="70" spans="1:5" s="24" customFormat="1" ht="12.75">
      <c r="A70" s="444" t="s">
        <v>453</v>
      </c>
      <c r="B70" s="432">
        <v>0</v>
      </c>
      <c r="C70" s="432">
        <v>1500</v>
      </c>
      <c r="D70" s="432"/>
      <c r="E70" s="443"/>
    </row>
    <row r="71" spans="1:5" s="38" customFormat="1" ht="12.75">
      <c r="A71" s="64" t="s">
        <v>454</v>
      </c>
      <c r="B71" s="433">
        <f>SUM(B70)</f>
        <v>0</v>
      </c>
      <c r="C71" s="433">
        <f>SUM(C68:C70)</f>
        <v>2926</v>
      </c>
      <c r="D71" s="433">
        <f>SUM(D70)</f>
        <v>0</v>
      </c>
      <c r="E71" s="445">
        <f>SUM(E70)</f>
        <v>0</v>
      </c>
    </row>
    <row r="72" spans="1:5" ht="12.75">
      <c r="A72" s="444"/>
      <c r="B72" s="432"/>
      <c r="C72" s="432"/>
      <c r="D72" s="432"/>
      <c r="E72" s="443"/>
    </row>
    <row r="73" spans="1:5" s="38" customFormat="1" ht="12.75">
      <c r="A73" s="64" t="s">
        <v>455</v>
      </c>
      <c r="B73" s="433"/>
      <c r="C73" s="433"/>
      <c r="D73" s="433"/>
      <c r="E73" s="445"/>
    </row>
    <row r="74" spans="1:5" s="24" customFormat="1" ht="12.75">
      <c r="A74" s="444" t="s">
        <v>450</v>
      </c>
      <c r="B74" s="432"/>
      <c r="C74" s="432">
        <v>205</v>
      </c>
      <c r="D74" s="432"/>
      <c r="E74" s="443"/>
    </row>
    <row r="75" spans="1:5" s="24" customFormat="1" ht="12.75">
      <c r="A75" s="444" t="s">
        <v>425</v>
      </c>
      <c r="B75" s="432">
        <v>0</v>
      </c>
      <c r="C75" s="432">
        <v>13</v>
      </c>
      <c r="D75" s="432"/>
      <c r="E75" s="443"/>
    </row>
    <row r="76" spans="1:5" s="38" customFormat="1" ht="12.75">
      <c r="A76" s="64" t="s">
        <v>456</v>
      </c>
      <c r="B76" s="433">
        <f>SUM(B75)</f>
        <v>0</v>
      </c>
      <c r="C76" s="433">
        <f>SUM(C74:C75)</f>
        <v>218</v>
      </c>
      <c r="D76" s="433">
        <f>SUM(D75)</f>
        <v>0</v>
      </c>
      <c r="E76" s="445">
        <f>SUM(E75)</f>
        <v>0</v>
      </c>
    </row>
    <row r="77" spans="1:5" ht="12.75">
      <c r="A77" s="444"/>
      <c r="B77" s="432"/>
      <c r="C77" s="432"/>
      <c r="D77" s="432"/>
      <c r="E77" s="443"/>
    </row>
    <row r="78" spans="1:5" ht="13.5" thickBot="1">
      <c r="A78" s="446" t="s">
        <v>435</v>
      </c>
      <c r="B78" s="447">
        <f>SUM(B59,B65,B71,B76)</f>
        <v>0</v>
      </c>
      <c r="C78" s="447">
        <f>SUM(C59,C65,C71,C76)</f>
        <v>81802</v>
      </c>
      <c r="D78" s="447">
        <f>SUM(D59,D65,D71,D76)</f>
        <v>0</v>
      </c>
      <c r="E78" s="448">
        <f>SUM(E59,E65,E71,E76)</f>
        <v>0</v>
      </c>
    </row>
  </sheetData>
  <mergeCells count="6">
    <mergeCell ref="A45:E45"/>
    <mergeCell ref="A46:E46"/>
    <mergeCell ref="A1:E1"/>
    <mergeCell ref="A2:E2"/>
    <mergeCell ref="A29:E29"/>
    <mergeCell ref="A30:E30"/>
  </mergeCells>
  <printOptions horizontalCentered="1"/>
  <pageMargins left="0.7874015748031497" right="0.7874015748031497" top="0.95" bottom="0.31496062992125984" header="0.59" footer="0.1968503937007874"/>
  <pageSetup horizontalDpi="600" verticalDpi="600" orientation="portrait" paperSize="9" scale="81" r:id="rId1"/>
  <headerFooter alignWithMargins="0">
    <oddHeader>&amp;L10. melléklet a 15/2013.(V.2.) önkormányzati rendelethez
"10. melléklet az 1/2013.(II.01.) önkormányzati rendelethez"</oddHeader>
  </headerFooter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C89"/>
  <sheetViews>
    <sheetView view="pageBreakPreview" zoomScaleSheetLayoutView="100" workbookViewId="0" topLeftCell="A1">
      <selection activeCell="A65" sqref="A65:C65"/>
    </sheetView>
  </sheetViews>
  <sheetFormatPr defaultColWidth="9.00390625" defaultRowHeight="12.75"/>
  <cols>
    <col min="1" max="1" width="76.375" style="400" customWidth="1"/>
    <col min="2" max="2" width="10.125" style="401" customWidth="1"/>
    <col min="3" max="3" width="11.375" style="401" customWidth="1"/>
    <col min="4" max="16384" width="9.125" style="400" customWidth="1"/>
  </cols>
  <sheetData>
    <row r="2" spans="1:3" ht="12.75">
      <c r="A2" s="1061" t="s">
        <v>457</v>
      </c>
      <c r="B2" s="1061"/>
      <c r="C2" s="1061"/>
    </row>
    <row r="3" spans="1:3" ht="16.5" thickBot="1">
      <c r="A3" s="449"/>
      <c r="B3" s="450"/>
      <c r="C3" s="450"/>
    </row>
    <row r="4" spans="1:3" ht="12.75" customHeight="1">
      <c r="A4" s="451" t="s">
        <v>458</v>
      </c>
      <c r="B4" s="452" t="s">
        <v>55</v>
      </c>
      <c r="C4" s="453" t="s">
        <v>54</v>
      </c>
    </row>
    <row r="5" spans="1:3" ht="12.75">
      <c r="A5" s="406" t="s">
        <v>459</v>
      </c>
      <c r="B5" s="407">
        <v>133382</v>
      </c>
      <c r="C5" s="408">
        <v>133382</v>
      </c>
    </row>
    <row r="6" spans="1:3" ht="12.75">
      <c r="A6" s="406" t="s">
        <v>460</v>
      </c>
      <c r="B6" s="407">
        <v>66104</v>
      </c>
      <c r="C6" s="408">
        <v>66104</v>
      </c>
    </row>
    <row r="7" spans="1:3" ht="12.75">
      <c r="A7" s="406" t="s">
        <v>461</v>
      </c>
      <c r="B7" s="407">
        <v>5000</v>
      </c>
      <c r="C7" s="408">
        <v>5000</v>
      </c>
    </row>
    <row r="8" spans="1:3" ht="12.75">
      <c r="A8" s="406" t="s">
        <v>462</v>
      </c>
      <c r="B8" s="407">
        <v>3000</v>
      </c>
      <c r="C8" s="408">
        <v>3000</v>
      </c>
    </row>
    <row r="9" spans="1:3" ht="25.5">
      <c r="A9" s="413" t="s">
        <v>463</v>
      </c>
      <c r="B9" s="407">
        <v>3500</v>
      </c>
      <c r="C9" s="408">
        <v>3500</v>
      </c>
    </row>
    <row r="10" spans="1:3" ht="12.75">
      <c r="A10" s="406" t="s">
        <v>464</v>
      </c>
      <c r="B10" s="407">
        <v>7000</v>
      </c>
      <c r="C10" s="408">
        <v>7000</v>
      </c>
    </row>
    <row r="11" spans="1:3" ht="12.75">
      <c r="A11" s="406" t="s">
        <v>465</v>
      </c>
      <c r="B11" s="407">
        <v>12000</v>
      </c>
      <c r="C11" s="408">
        <v>12000</v>
      </c>
    </row>
    <row r="12" spans="1:3" ht="12.75">
      <c r="A12" s="406" t="s">
        <v>466</v>
      </c>
      <c r="B12" s="407">
        <f>61000</f>
        <v>61000</v>
      </c>
      <c r="C12" s="408">
        <f>61000</f>
        <v>61000</v>
      </c>
    </row>
    <row r="13" spans="1:3" ht="12.75">
      <c r="A13" s="406" t="s">
        <v>467</v>
      </c>
      <c r="B13" s="407">
        <v>700</v>
      </c>
      <c r="C13" s="408">
        <v>700</v>
      </c>
    </row>
    <row r="14" spans="1:3" ht="12.75">
      <c r="A14" s="406" t="s">
        <v>468</v>
      </c>
      <c r="B14" s="407">
        <v>4000</v>
      </c>
      <c r="C14" s="408">
        <v>4000</v>
      </c>
    </row>
    <row r="15" spans="1:3" ht="12.75">
      <c r="A15" s="406" t="s">
        <v>469</v>
      </c>
      <c r="B15" s="407">
        <v>38400</v>
      </c>
      <c r="C15" s="408">
        <v>38400</v>
      </c>
    </row>
    <row r="16" spans="1:3" ht="12.75">
      <c r="A16" s="406" t="s">
        <v>470</v>
      </c>
      <c r="B16" s="407">
        <v>2000</v>
      </c>
      <c r="C16" s="408">
        <v>2000</v>
      </c>
    </row>
    <row r="17" spans="1:3" ht="12.75">
      <c r="A17" s="406" t="s">
        <v>471</v>
      </c>
      <c r="B17" s="407">
        <v>1000</v>
      </c>
      <c r="C17" s="408">
        <v>1000</v>
      </c>
    </row>
    <row r="18" spans="1:3" ht="12.75">
      <c r="A18" s="406" t="s">
        <v>472</v>
      </c>
      <c r="B18" s="407">
        <v>1500</v>
      </c>
      <c r="C18" s="408">
        <v>1500</v>
      </c>
    </row>
    <row r="19" spans="1:3" ht="12.75">
      <c r="A19" s="406" t="s">
        <v>473</v>
      </c>
      <c r="B19" s="407">
        <v>500</v>
      </c>
      <c r="C19" s="408">
        <v>500</v>
      </c>
    </row>
    <row r="20" spans="1:3" ht="12.75">
      <c r="A20" s="406" t="s">
        <v>474</v>
      </c>
      <c r="B20" s="407">
        <v>1000</v>
      </c>
      <c r="C20" s="408">
        <v>1000</v>
      </c>
    </row>
    <row r="21" spans="1:3" ht="12.75">
      <c r="A21" s="406" t="s">
        <v>475</v>
      </c>
      <c r="B21" s="407">
        <v>80</v>
      </c>
      <c r="C21" s="408">
        <v>80</v>
      </c>
    </row>
    <row r="22" spans="1:3" ht="12.75">
      <c r="A22" s="406" t="s">
        <v>476</v>
      </c>
      <c r="B22" s="407">
        <v>12000</v>
      </c>
      <c r="C22" s="408">
        <v>12000</v>
      </c>
    </row>
    <row r="23" spans="1:3" ht="12.75">
      <c r="A23" s="406" t="s">
        <v>477</v>
      </c>
      <c r="B23" s="407">
        <v>3000</v>
      </c>
      <c r="C23" s="408">
        <v>3000</v>
      </c>
    </row>
    <row r="24" spans="1:3" ht="12.75">
      <c r="A24" s="406" t="s">
        <v>478</v>
      </c>
      <c r="B24" s="407">
        <v>2400</v>
      </c>
      <c r="C24" s="408">
        <v>2400</v>
      </c>
    </row>
    <row r="25" spans="1:3" ht="12.75">
      <c r="A25" s="406" t="s">
        <v>479</v>
      </c>
      <c r="B25" s="407">
        <v>15000</v>
      </c>
      <c r="C25" s="408">
        <v>15000</v>
      </c>
    </row>
    <row r="26" spans="1:3" ht="12.75">
      <c r="A26" s="406" t="s">
        <v>480</v>
      </c>
      <c r="B26" s="407">
        <v>8824</v>
      </c>
      <c r="C26" s="408">
        <v>8824</v>
      </c>
    </row>
    <row r="27" spans="1:3" ht="12.75">
      <c r="A27" s="406" t="s">
        <v>481</v>
      </c>
      <c r="B27" s="407">
        <v>7552</v>
      </c>
      <c r="C27" s="408">
        <v>7552</v>
      </c>
    </row>
    <row r="28" spans="1:3" ht="12.75">
      <c r="A28" s="406" t="s">
        <v>482</v>
      </c>
      <c r="B28" s="407">
        <v>5530</v>
      </c>
      <c r="C28" s="408">
        <v>5530</v>
      </c>
    </row>
    <row r="29" spans="1:3" ht="12.75">
      <c r="A29" s="406" t="s">
        <v>483</v>
      </c>
      <c r="B29" s="407">
        <v>2100</v>
      </c>
      <c r="C29" s="408">
        <v>2100</v>
      </c>
    </row>
    <row r="30" spans="1:3" ht="12.75">
      <c r="A30" s="406" t="s">
        <v>484</v>
      </c>
      <c r="B30" s="407">
        <v>4000</v>
      </c>
      <c r="C30" s="408">
        <v>4000</v>
      </c>
    </row>
    <row r="31" spans="1:3" ht="12.75">
      <c r="A31" s="406" t="s">
        <v>485</v>
      </c>
      <c r="B31" s="407">
        <v>1000</v>
      </c>
      <c r="C31" s="408">
        <v>1000</v>
      </c>
    </row>
    <row r="32" spans="1:3" ht="12.75">
      <c r="A32" s="406" t="s">
        <v>486</v>
      </c>
      <c r="B32" s="407">
        <v>320</v>
      </c>
      <c r="C32" s="408">
        <v>320</v>
      </c>
    </row>
    <row r="33" spans="1:3" ht="12.75">
      <c r="A33" s="406" t="s">
        <v>487</v>
      </c>
      <c r="B33" s="407">
        <v>1000</v>
      </c>
      <c r="C33" s="408">
        <v>1000</v>
      </c>
    </row>
    <row r="34" spans="1:3" ht="12.75">
      <c r="A34" s="406" t="s">
        <v>488</v>
      </c>
      <c r="B34" s="407">
        <v>300</v>
      </c>
      <c r="C34" s="408">
        <v>300</v>
      </c>
    </row>
    <row r="35" spans="1:3" ht="12.75">
      <c r="A35" s="406" t="s">
        <v>489</v>
      </c>
      <c r="B35" s="407">
        <v>200</v>
      </c>
      <c r="C35" s="408">
        <v>200</v>
      </c>
    </row>
    <row r="36" spans="1:3" ht="12.75">
      <c r="A36" s="406" t="s">
        <v>490</v>
      </c>
      <c r="B36" s="407">
        <v>500</v>
      </c>
      <c r="C36" s="408">
        <v>500</v>
      </c>
    </row>
    <row r="37" spans="1:3" ht="12.75">
      <c r="A37" s="406" t="s">
        <v>491</v>
      </c>
      <c r="B37" s="407">
        <v>500</v>
      </c>
      <c r="C37" s="408">
        <v>500</v>
      </c>
    </row>
    <row r="38" spans="1:3" ht="12.75">
      <c r="A38" s="406" t="s">
        <v>492</v>
      </c>
      <c r="B38" s="407">
        <v>500</v>
      </c>
      <c r="C38" s="408">
        <v>500</v>
      </c>
    </row>
    <row r="39" spans="1:3" ht="12.75">
      <c r="A39" s="406" t="s">
        <v>493</v>
      </c>
      <c r="B39" s="407">
        <v>2000</v>
      </c>
      <c r="C39" s="408">
        <v>2000</v>
      </c>
    </row>
    <row r="40" spans="1:3" s="457" customFormat="1" ht="13.5">
      <c r="A40" s="454" t="s">
        <v>494</v>
      </c>
      <c r="B40" s="455">
        <f>SUM(B5:B39)</f>
        <v>406892</v>
      </c>
      <c r="C40" s="456">
        <f>SUM(C5:C39)</f>
        <v>406892</v>
      </c>
    </row>
    <row r="41" spans="1:3" ht="12.75">
      <c r="A41" s="406"/>
      <c r="B41" s="407"/>
      <c r="C41" s="408"/>
    </row>
    <row r="42" spans="1:3" ht="12.75" customHeight="1">
      <c r="A42" s="458" t="s">
        <v>495</v>
      </c>
      <c r="B42" s="459"/>
      <c r="C42" s="460"/>
    </row>
    <row r="43" spans="1:3" ht="12.75">
      <c r="A43" s="406" t="s">
        <v>496</v>
      </c>
      <c r="B43" s="407">
        <v>6000</v>
      </c>
      <c r="C43" s="408">
        <v>6000</v>
      </c>
    </row>
    <row r="44" spans="1:3" ht="12.75">
      <c r="A44" s="406" t="s">
        <v>497</v>
      </c>
      <c r="B44" s="407">
        <v>34053</v>
      </c>
      <c r="C44" s="408">
        <v>34053</v>
      </c>
    </row>
    <row r="45" spans="1:3" ht="12.75">
      <c r="A45" s="406" t="s">
        <v>498</v>
      </c>
      <c r="B45" s="407">
        <v>739</v>
      </c>
      <c r="C45" s="408">
        <v>739</v>
      </c>
    </row>
    <row r="46" spans="1:3" ht="12.75">
      <c r="A46" s="406" t="s">
        <v>499</v>
      </c>
      <c r="B46" s="407">
        <v>2314</v>
      </c>
      <c r="C46" s="408">
        <v>2314</v>
      </c>
    </row>
    <row r="47" spans="1:3" ht="12.75">
      <c r="A47" s="406" t="s">
        <v>500</v>
      </c>
      <c r="B47" s="407">
        <v>3500</v>
      </c>
      <c r="C47" s="408">
        <v>3500</v>
      </c>
    </row>
    <row r="48" spans="1:3" ht="12.75">
      <c r="A48" s="406" t="s">
        <v>501</v>
      </c>
      <c r="B48" s="407">
        <v>12000</v>
      </c>
      <c r="C48" s="408">
        <v>12000</v>
      </c>
    </row>
    <row r="49" spans="1:3" ht="12.75">
      <c r="A49" s="406" t="s">
        <v>502</v>
      </c>
      <c r="B49" s="407">
        <v>3975</v>
      </c>
      <c r="C49" s="408">
        <v>3975</v>
      </c>
    </row>
    <row r="50" spans="1:3" ht="12.75">
      <c r="A50" s="406" t="s">
        <v>503</v>
      </c>
      <c r="B50" s="407">
        <v>4500</v>
      </c>
      <c r="C50" s="408">
        <v>4500</v>
      </c>
    </row>
    <row r="51" spans="1:3" ht="25.5">
      <c r="A51" s="413" t="s">
        <v>504</v>
      </c>
      <c r="B51" s="407">
        <v>2000</v>
      </c>
      <c r="C51" s="408">
        <v>2000</v>
      </c>
    </row>
    <row r="52" spans="1:3" ht="12.75">
      <c r="A52" s="413" t="s">
        <v>505</v>
      </c>
      <c r="B52" s="407">
        <v>65000</v>
      </c>
      <c r="C52" s="408">
        <v>65000</v>
      </c>
    </row>
    <row r="53" spans="1:3" s="457" customFormat="1" ht="13.5">
      <c r="A53" s="454" t="s">
        <v>494</v>
      </c>
      <c r="B53" s="455">
        <f>SUM(B43:B52)</f>
        <v>134081</v>
      </c>
      <c r="C53" s="456">
        <f>SUM(C43:C52)</f>
        <v>134081</v>
      </c>
    </row>
    <row r="54" spans="1:3" s="405" customFormat="1" ht="13.5" thickBot="1">
      <c r="A54" s="461" t="s">
        <v>202</v>
      </c>
      <c r="B54" s="462">
        <f>SUM(B40,B53)</f>
        <v>540973</v>
      </c>
      <c r="C54" s="463">
        <f>SUM(C40,C53,C62)</f>
        <v>546322</v>
      </c>
    </row>
    <row r="56" spans="1:3" ht="26.25" customHeight="1">
      <c r="A56" s="1062" t="s">
        <v>506</v>
      </c>
      <c r="B56" s="1062"/>
      <c r="C56" s="1062"/>
    </row>
    <row r="57" ht="13.5" thickBot="1"/>
    <row r="58" spans="1:3" s="405" customFormat="1" ht="12.75">
      <c r="A58" s="402" t="s">
        <v>458</v>
      </c>
      <c r="B58" s="452" t="s">
        <v>55</v>
      </c>
      <c r="C58" s="453" t="s">
        <v>54</v>
      </c>
    </row>
    <row r="59" spans="1:3" s="405" customFormat="1" ht="12.75">
      <c r="A59" s="464"/>
      <c r="B59" s="465"/>
      <c r="C59" s="466"/>
    </row>
    <row r="60" spans="1:3" ht="12.75">
      <c r="A60" s="406" t="s">
        <v>507</v>
      </c>
      <c r="B60" s="407">
        <v>13739</v>
      </c>
      <c r="C60" s="408">
        <v>0</v>
      </c>
    </row>
    <row r="61" spans="1:3" ht="12.75">
      <c r="A61" s="467" t="s">
        <v>508</v>
      </c>
      <c r="B61" s="468"/>
      <c r="C61" s="469">
        <v>5349</v>
      </c>
    </row>
    <row r="62" spans="1:3" s="473" customFormat="1" ht="14.25" thickBot="1">
      <c r="A62" s="470" t="s">
        <v>52</v>
      </c>
      <c r="B62" s="471">
        <f>SUM(B60)</f>
        <v>13739</v>
      </c>
      <c r="C62" s="472">
        <f>SUM(C60:C61)</f>
        <v>5349</v>
      </c>
    </row>
    <row r="63" ht="12.75">
      <c r="A63" s="419"/>
    </row>
    <row r="64" ht="12.75">
      <c r="A64" s="419"/>
    </row>
    <row r="65" spans="1:3" ht="26.25" customHeight="1">
      <c r="A65" s="1062" t="s">
        <v>509</v>
      </c>
      <c r="B65" s="1062"/>
      <c r="C65" s="1062"/>
    </row>
    <row r="66" ht="13.5" thickBot="1">
      <c r="A66" s="419"/>
    </row>
    <row r="67" spans="1:3" s="405" customFormat="1" ht="12.75">
      <c r="A67" s="402" t="s">
        <v>458</v>
      </c>
      <c r="B67" s="452" t="s">
        <v>55</v>
      </c>
      <c r="C67" s="453" t="s">
        <v>54</v>
      </c>
    </row>
    <row r="68" spans="1:3" s="405" customFormat="1" ht="12.75">
      <c r="A68" s="409"/>
      <c r="B68" s="474"/>
      <c r="C68" s="475"/>
    </row>
    <row r="69" spans="1:3" ht="12.75">
      <c r="A69" s="406" t="s">
        <v>507</v>
      </c>
      <c r="B69" s="407">
        <v>0</v>
      </c>
      <c r="C69" s="408">
        <v>13739</v>
      </c>
    </row>
    <row r="70" spans="1:3" s="473" customFormat="1" ht="14.25" thickBot="1">
      <c r="A70" s="470" t="s">
        <v>52</v>
      </c>
      <c r="B70" s="471">
        <f>SUM(B69)</f>
        <v>0</v>
      </c>
      <c r="C70" s="472">
        <f>SUM(C69:C69)</f>
        <v>13739</v>
      </c>
    </row>
    <row r="71" ht="12.75">
      <c r="A71" s="419"/>
    </row>
    <row r="72" ht="12.75">
      <c r="A72" s="419"/>
    </row>
    <row r="73" ht="12.75">
      <c r="A73" s="419"/>
    </row>
    <row r="74" ht="12.75">
      <c r="A74" s="419"/>
    </row>
    <row r="75" ht="12.75">
      <c r="A75" s="419"/>
    </row>
    <row r="76" ht="12.75">
      <c r="A76" s="476"/>
    </row>
    <row r="77" ht="12.75">
      <c r="A77" s="419"/>
    </row>
    <row r="78" ht="12.75">
      <c r="A78" s="419"/>
    </row>
    <row r="79" ht="12.75">
      <c r="A79" s="419"/>
    </row>
    <row r="80" ht="12.75">
      <c r="A80" s="419"/>
    </row>
    <row r="81" ht="12.75">
      <c r="A81" s="419"/>
    </row>
    <row r="82" ht="12.75">
      <c r="A82" s="419"/>
    </row>
    <row r="83" ht="12.75">
      <c r="A83" s="419"/>
    </row>
    <row r="84" ht="12.75">
      <c r="A84" s="419"/>
    </row>
    <row r="85" ht="12.75">
      <c r="A85" s="419"/>
    </row>
    <row r="86" ht="12.75">
      <c r="A86" s="419"/>
    </row>
    <row r="87" ht="12.75">
      <c r="A87" s="476"/>
    </row>
    <row r="89" ht="12.75">
      <c r="A89" s="477"/>
    </row>
  </sheetData>
  <mergeCells count="3">
    <mergeCell ref="A2:C2"/>
    <mergeCell ref="A56:C56"/>
    <mergeCell ref="A65:C65"/>
  </mergeCells>
  <printOptions horizontalCentered="1"/>
  <pageMargins left="0.35433070866141736" right="0.31496062992125984" top="0.81" bottom="0.5905511811023623" header="0.43" footer="0.6692913385826772"/>
  <pageSetup horizontalDpi="600" verticalDpi="600" orientation="portrait" paperSize="9" scale="90" r:id="rId1"/>
  <headerFooter alignWithMargins="0">
    <oddHeader>&amp;L11. melléklet a 15/2013.(V.2.) önkormányzati rendelethez
"11. melléklet az 1/2013.(II.01.) önkormányzati rendelethez"</oddHeader>
  </headerFooter>
  <rowBreaks count="1" manualBreakCount="1">
    <brk id="55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8"/>
  <sheetViews>
    <sheetView view="pageBreakPreview" zoomScaleSheetLayoutView="100" workbookViewId="0" topLeftCell="A7">
      <selection activeCell="A82" sqref="A82:IV82"/>
    </sheetView>
  </sheetViews>
  <sheetFormatPr defaultColWidth="9.00390625" defaultRowHeight="12.75"/>
  <cols>
    <col min="1" max="1" width="80.00390625" style="400" customWidth="1"/>
    <col min="2" max="3" width="11.875" style="401" customWidth="1"/>
    <col min="4" max="16384" width="9.125" style="400" customWidth="1"/>
  </cols>
  <sheetData>
    <row r="1" spans="1:3" ht="12.75">
      <c r="A1" s="478"/>
      <c r="B1" s="450"/>
      <c r="C1" s="450"/>
    </row>
    <row r="2" spans="1:3" ht="12.75">
      <c r="A2" s="1064" t="s">
        <v>510</v>
      </c>
      <c r="B2" s="1064"/>
      <c r="C2" s="1064"/>
    </row>
    <row r="3" spans="1:3" ht="12.75">
      <c r="A3" s="1064" t="s">
        <v>511</v>
      </c>
      <c r="B3" s="1064"/>
      <c r="C3" s="1064"/>
    </row>
    <row r="4" spans="1:3" ht="12.75">
      <c r="A4" s="1063" t="s">
        <v>512</v>
      </c>
      <c r="B4" s="1063"/>
      <c r="C4" s="1063"/>
    </row>
    <row r="5" spans="1:3" ht="13.5" thickBot="1">
      <c r="A5" s="479"/>
      <c r="B5" s="480"/>
      <c r="C5" s="480"/>
    </row>
    <row r="6" spans="1:3" ht="12.75">
      <c r="A6" s="481" t="s">
        <v>325</v>
      </c>
      <c r="B6" s="482" t="s">
        <v>53</v>
      </c>
      <c r="C6" s="483" t="s">
        <v>513</v>
      </c>
    </row>
    <row r="7" spans="1:3" ht="12.75">
      <c r="A7" s="484"/>
      <c r="B7" s="459"/>
      <c r="C7" s="460"/>
    </row>
    <row r="8" spans="1:3" ht="12.75">
      <c r="A8" s="409" t="s">
        <v>81</v>
      </c>
      <c r="B8" s="407"/>
      <c r="C8" s="408"/>
    </row>
    <row r="9" spans="1:3" ht="12.75">
      <c r="A9" s="406" t="s">
        <v>514</v>
      </c>
      <c r="B9" s="407">
        <v>40380</v>
      </c>
      <c r="C9" s="408">
        <v>40380</v>
      </c>
    </row>
    <row r="10" spans="1:3" ht="12.75">
      <c r="A10" s="406" t="s">
        <v>515</v>
      </c>
      <c r="B10" s="407">
        <v>1000</v>
      </c>
      <c r="C10" s="408">
        <v>1000</v>
      </c>
    </row>
    <row r="11" spans="1:3" ht="12.75">
      <c r="A11" s="406" t="s">
        <v>516</v>
      </c>
      <c r="B11" s="407">
        <v>3900</v>
      </c>
      <c r="C11" s="408">
        <v>3900</v>
      </c>
    </row>
    <row r="12" spans="1:3" ht="12.75">
      <c r="A12" s="406" t="s">
        <v>517</v>
      </c>
      <c r="B12" s="407">
        <v>2100</v>
      </c>
      <c r="C12" s="408">
        <v>2100</v>
      </c>
    </row>
    <row r="13" spans="1:3" ht="12.75">
      <c r="A13" s="406" t="s">
        <v>518</v>
      </c>
      <c r="B13" s="407">
        <v>2470</v>
      </c>
      <c r="C13" s="408">
        <v>2470</v>
      </c>
    </row>
    <row r="14" spans="1:3" ht="12.75">
      <c r="A14" s="406" t="s">
        <v>519</v>
      </c>
      <c r="B14" s="407">
        <v>14560</v>
      </c>
      <c r="C14" s="408">
        <v>14560</v>
      </c>
    </row>
    <row r="15" spans="1:3" ht="12.75">
      <c r="A15" s="406" t="s">
        <v>520</v>
      </c>
      <c r="B15" s="407">
        <v>8000</v>
      </c>
      <c r="C15" s="408">
        <v>8000</v>
      </c>
    </row>
    <row r="16" spans="1:3" s="405" customFormat="1" ht="12.75">
      <c r="A16" s="409" t="s">
        <v>494</v>
      </c>
      <c r="B16" s="410">
        <f>SUM(B9:B15)</f>
        <v>72410</v>
      </c>
      <c r="C16" s="411">
        <f>SUM(C9:C15)</f>
        <v>72410</v>
      </c>
    </row>
    <row r="17" spans="1:3" ht="12.75">
      <c r="A17" s="406"/>
      <c r="B17" s="407"/>
      <c r="C17" s="408"/>
    </row>
    <row r="18" spans="1:3" ht="12.75">
      <c r="A18" s="409" t="s">
        <v>521</v>
      </c>
      <c r="B18" s="407"/>
      <c r="C18" s="408"/>
    </row>
    <row r="19" spans="1:3" ht="12.75">
      <c r="A19" s="406" t="s">
        <v>328</v>
      </c>
      <c r="B19" s="407">
        <v>175037</v>
      </c>
      <c r="C19" s="408">
        <v>175037</v>
      </c>
    </row>
    <row r="20" spans="1:3" ht="12.75">
      <c r="A20" s="406" t="s">
        <v>522</v>
      </c>
      <c r="B20" s="407">
        <v>4075</v>
      </c>
      <c r="C20" s="408">
        <v>4075</v>
      </c>
    </row>
    <row r="21" spans="1:3" ht="25.5">
      <c r="A21" s="413" t="s">
        <v>330</v>
      </c>
      <c r="B21" s="407">
        <v>293165</v>
      </c>
      <c r="C21" s="408">
        <v>293165</v>
      </c>
    </row>
    <row r="22" spans="1:3" ht="38.25">
      <c r="A22" s="413" t="s">
        <v>523</v>
      </c>
      <c r="B22" s="407">
        <v>869</v>
      </c>
      <c r="C22" s="408">
        <v>869</v>
      </c>
    </row>
    <row r="23" spans="1:3" ht="25.5">
      <c r="A23" s="413" t="s">
        <v>524</v>
      </c>
      <c r="B23" s="407">
        <v>500000</v>
      </c>
      <c r="C23" s="408">
        <v>500000</v>
      </c>
    </row>
    <row r="24" spans="1:3" ht="12.75">
      <c r="A24" s="413" t="s">
        <v>525</v>
      </c>
      <c r="B24" s="407">
        <v>9345</v>
      </c>
      <c r="C24" s="408">
        <v>9345</v>
      </c>
    </row>
    <row r="25" spans="1:3" ht="25.5">
      <c r="A25" s="413" t="s">
        <v>332</v>
      </c>
      <c r="B25" s="407">
        <v>9122</v>
      </c>
      <c r="C25" s="408">
        <v>9122</v>
      </c>
    </row>
    <row r="26" spans="1:3" ht="12.75">
      <c r="A26" s="413" t="s">
        <v>333</v>
      </c>
      <c r="B26" s="407">
        <v>20000</v>
      </c>
      <c r="C26" s="408">
        <v>20000</v>
      </c>
    </row>
    <row r="27" spans="1:3" ht="12.75">
      <c r="A27" s="413" t="s">
        <v>334</v>
      </c>
      <c r="B27" s="407">
        <v>2000</v>
      </c>
      <c r="C27" s="408">
        <v>2000</v>
      </c>
    </row>
    <row r="28" spans="1:3" ht="12.75">
      <c r="A28" s="413" t="s">
        <v>335</v>
      </c>
      <c r="B28" s="407">
        <v>1000</v>
      </c>
      <c r="C28" s="408">
        <v>1000</v>
      </c>
    </row>
    <row r="29" spans="1:3" ht="12.75">
      <c r="A29" s="413" t="s">
        <v>337</v>
      </c>
      <c r="B29" s="407">
        <v>81290</v>
      </c>
      <c r="C29" s="408">
        <v>81290</v>
      </c>
    </row>
    <row r="30" spans="1:3" ht="25.5">
      <c r="A30" s="413" t="s">
        <v>338</v>
      </c>
      <c r="B30" s="407">
        <v>435222</v>
      </c>
      <c r="C30" s="408">
        <v>435222</v>
      </c>
    </row>
    <row r="31" spans="1:3" ht="25.5">
      <c r="A31" s="413" t="s">
        <v>526</v>
      </c>
      <c r="B31" s="407">
        <v>6140</v>
      </c>
      <c r="C31" s="408">
        <v>6140</v>
      </c>
    </row>
    <row r="32" spans="1:3" s="405" customFormat="1" ht="12.75">
      <c r="A32" s="409" t="s">
        <v>494</v>
      </c>
      <c r="B32" s="410">
        <f>SUM(B19:B31)</f>
        <v>1537265</v>
      </c>
      <c r="C32" s="411">
        <f>SUM(C19:C31)</f>
        <v>1537265</v>
      </c>
    </row>
    <row r="33" spans="1:3" ht="12.75">
      <c r="A33" s="406"/>
      <c r="B33" s="407"/>
      <c r="C33" s="408"/>
    </row>
    <row r="34" spans="1:3" ht="12.75">
      <c r="A34" s="409" t="s">
        <v>527</v>
      </c>
      <c r="B34" s="407"/>
      <c r="C34" s="408"/>
    </row>
    <row r="35" spans="1:3" ht="12.75">
      <c r="A35" s="406" t="s">
        <v>528</v>
      </c>
      <c r="B35" s="407">
        <v>2600</v>
      </c>
      <c r="C35" s="408">
        <v>2600</v>
      </c>
    </row>
    <row r="36" spans="1:3" ht="12.75">
      <c r="A36" s="413" t="s">
        <v>529</v>
      </c>
      <c r="B36" s="407">
        <v>1200</v>
      </c>
      <c r="C36" s="408">
        <v>1200</v>
      </c>
    </row>
    <row r="37" spans="1:3" s="405" customFormat="1" ht="12.75">
      <c r="A37" s="409" t="s">
        <v>494</v>
      </c>
      <c r="B37" s="410">
        <f>SUM(B35:B36)</f>
        <v>3800</v>
      </c>
      <c r="C37" s="411">
        <f>SUM(C35:C36)</f>
        <v>3800</v>
      </c>
    </row>
    <row r="38" spans="1:3" ht="12.75">
      <c r="A38" s="406"/>
      <c r="B38" s="407"/>
      <c r="C38" s="408"/>
    </row>
    <row r="39" spans="1:3" ht="12.75">
      <c r="A39" s="409" t="s">
        <v>530</v>
      </c>
      <c r="B39" s="407"/>
      <c r="C39" s="408"/>
    </row>
    <row r="40" spans="1:3" s="412" customFormat="1" ht="12.75">
      <c r="A40" s="406" t="s">
        <v>531</v>
      </c>
      <c r="B40" s="407">
        <v>50</v>
      </c>
      <c r="C40" s="408">
        <v>50</v>
      </c>
    </row>
    <row r="41" spans="1:3" s="405" customFormat="1" ht="12.75">
      <c r="A41" s="409" t="s">
        <v>494</v>
      </c>
      <c r="B41" s="410">
        <f>SUM(B40:B40)</f>
        <v>50</v>
      </c>
      <c r="C41" s="411">
        <f>SUM(C40:C40)</f>
        <v>50</v>
      </c>
    </row>
    <row r="42" spans="1:3" ht="12.75">
      <c r="A42" s="406"/>
      <c r="B42" s="407"/>
      <c r="C42" s="408"/>
    </row>
    <row r="43" spans="1:3" ht="13.5" thickBot="1">
      <c r="A43" s="415" t="s">
        <v>202</v>
      </c>
      <c r="B43" s="416">
        <f>SUM(B16,B32,B37,B41)</f>
        <v>1613525</v>
      </c>
      <c r="C43" s="417">
        <f>SUM(C16,C32,C37,C41)</f>
        <v>1613525</v>
      </c>
    </row>
    <row r="45" ht="12.75">
      <c r="A45" s="419"/>
    </row>
    <row r="46" spans="1:3" ht="12.75">
      <c r="A46" s="478"/>
      <c r="B46" s="450"/>
      <c r="C46" s="450"/>
    </row>
    <row r="47" spans="1:3" ht="12.75">
      <c r="A47" s="1064" t="s">
        <v>510</v>
      </c>
      <c r="B47" s="1064"/>
      <c r="C47" s="1064"/>
    </row>
    <row r="48" spans="1:3" ht="12.75">
      <c r="A48" s="1064" t="s">
        <v>532</v>
      </c>
      <c r="B48" s="1064"/>
      <c r="C48" s="1064"/>
    </row>
    <row r="49" spans="1:3" ht="12.75">
      <c r="A49" s="1063" t="s">
        <v>512</v>
      </c>
      <c r="B49" s="1063"/>
      <c r="C49" s="1063"/>
    </row>
    <row r="50" ht="13.5" thickBot="1">
      <c r="A50" s="419"/>
    </row>
    <row r="51" spans="1:3" ht="12.75">
      <c r="A51" s="481" t="s">
        <v>325</v>
      </c>
      <c r="B51" s="482" t="s">
        <v>53</v>
      </c>
      <c r="C51" s="483" t="s">
        <v>54</v>
      </c>
    </row>
    <row r="52" spans="1:3" ht="12.75">
      <c r="A52" s="485"/>
      <c r="B52" s="429"/>
      <c r="C52" s="430"/>
    </row>
    <row r="53" spans="1:3" ht="12.75">
      <c r="A53" s="409" t="s">
        <v>521</v>
      </c>
      <c r="B53" s="429"/>
      <c r="C53" s="430"/>
    </row>
    <row r="54" spans="1:3" ht="12.75">
      <c r="A54" s="406" t="s">
        <v>379</v>
      </c>
      <c r="B54" s="407">
        <v>185000</v>
      </c>
      <c r="C54" s="408">
        <v>185000</v>
      </c>
    </row>
    <row r="55" spans="1:3" ht="12.75">
      <c r="A55" s="406" t="s">
        <v>380</v>
      </c>
      <c r="B55" s="407">
        <v>675316</v>
      </c>
      <c r="C55" s="408">
        <v>675316</v>
      </c>
    </row>
    <row r="56" spans="1:3" ht="25.5">
      <c r="A56" s="413" t="s">
        <v>526</v>
      </c>
      <c r="B56" s="407">
        <v>115356</v>
      </c>
      <c r="C56" s="408">
        <v>115356</v>
      </c>
    </row>
    <row r="57" spans="1:3" ht="12.75">
      <c r="A57" s="413" t="s">
        <v>381</v>
      </c>
      <c r="B57" s="407">
        <v>100000</v>
      </c>
      <c r="C57" s="408">
        <v>100000</v>
      </c>
    </row>
    <row r="58" spans="1:3" ht="12.75">
      <c r="A58" s="413" t="s">
        <v>382</v>
      </c>
      <c r="B58" s="407">
        <v>58889</v>
      </c>
      <c r="C58" s="408">
        <v>58889</v>
      </c>
    </row>
    <row r="59" spans="1:3" ht="15.75" customHeight="1">
      <c r="A59" s="413" t="s">
        <v>383</v>
      </c>
      <c r="B59" s="407">
        <v>90625</v>
      </c>
      <c r="C59" s="408">
        <v>90625</v>
      </c>
    </row>
    <row r="60" spans="1:3" ht="25.5">
      <c r="A60" s="413" t="s">
        <v>384</v>
      </c>
      <c r="B60" s="407">
        <v>49966</v>
      </c>
      <c r="C60" s="408">
        <v>49966</v>
      </c>
    </row>
    <row r="61" spans="1:3" ht="25.5">
      <c r="A61" s="413" t="s">
        <v>385</v>
      </c>
      <c r="B61" s="407">
        <v>15000</v>
      </c>
      <c r="C61" s="408">
        <v>15000</v>
      </c>
    </row>
    <row r="62" spans="1:3" ht="12.75">
      <c r="A62" s="413" t="s">
        <v>386</v>
      </c>
      <c r="B62" s="407">
        <v>44957</v>
      </c>
      <c r="C62" s="408">
        <v>44957</v>
      </c>
    </row>
    <row r="63" spans="1:3" ht="12.75">
      <c r="A63" s="413" t="s">
        <v>387</v>
      </c>
      <c r="B63" s="407">
        <v>117402</v>
      </c>
      <c r="C63" s="408">
        <v>117402</v>
      </c>
    </row>
    <row r="64" spans="1:3" ht="12.75">
      <c r="A64" s="406" t="s">
        <v>388</v>
      </c>
      <c r="B64" s="407">
        <v>52290</v>
      </c>
      <c r="C64" s="408">
        <v>52290</v>
      </c>
    </row>
    <row r="65" spans="1:3" ht="12.75">
      <c r="A65" s="406" t="s">
        <v>522</v>
      </c>
      <c r="B65" s="407">
        <v>113309</v>
      </c>
      <c r="C65" s="408">
        <v>113309</v>
      </c>
    </row>
    <row r="66" spans="1:3" ht="38.25">
      <c r="A66" s="413" t="s">
        <v>523</v>
      </c>
      <c r="B66" s="407">
        <v>100697</v>
      </c>
      <c r="C66" s="408">
        <v>100697</v>
      </c>
    </row>
    <row r="67" spans="1:3" s="405" customFormat="1" ht="13.5" thickBot="1">
      <c r="A67" s="461" t="s">
        <v>494</v>
      </c>
      <c r="B67" s="462">
        <f>SUM(B54:B66)</f>
        <v>1718807</v>
      </c>
      <c r="C67" s="463">
        <f>SUM(C54:C66)</f>
        <v>1718807</v>
      </c>
    </row>
    <row r="68" ht="12.75">
      <c r="A68" s="419"/>
    </row>
    <row r="69" ht="12.75">
      <c r="A69" s="419"/>
    </row>
    <row r="70" spans="1:3" ht="12.75">
      <c r="A70" s="1064" t="s">
        <v>48</v>
      </c>
      <c r="B70" s="1064"/>
      <c r="C70" s="1064"/>
    </row>
    <row r="71" spans="1:3" ht="12.75">
      <c r="A71" s="1064" t="s">
        <v>511</v>
      </c>
      <c r="B71" s="1064"/>
      <c r="C71" s="1064"/>
    </row>
    <row r="72" spans="1:3" ht="12.75">
      <c r="A72" s="1063" t="s">
        <v>512</v>
      </c>
      <c r="B72" s="1063"/>
      <c r="C72" s="1063"/>
    </row>
    <row r="73" spans="1:3" ht="13.5" thickBot="1">
      <c r="A73" s="479"/>
      <c r="B73" s="480"/>
      <c r="C73" s="480"/>
    </row>
    <row r="74" spans="1:3" ht="12.75">
      <c r="A74" s="481" t="s">
        <v>325</v>
      </c>
      <c r="B74" s="482" t="s">
        <v>53</v>
      </c>
      <c r="C74" s="483" t="s">
        <v>54</v>
      </c>
    </row>
    <row r="75" spans="1:3" ht="12.75">
      <c r="A75" s="484"/>
      <c r="B75" s="459"/>
      <c r="C75" s="460"/>
    </row>
    <row r="76" spans="1:3" ht="12.75">
      <c r="A76" s="409" t="s">
        <v>81</v>
      </c>
      <c r="B76" s="407"/>
      <c r="C76" s="408"/>
    </row>
    <row r="77" spans="1:3" ht="12.75">
      <c r="A77" s="409"/>
      <c r="B77" s="407"/>
      <c r="C77" s="408"/>
    </row>
    <row r="78" spans="1:3" ht="12.75">
      <c r="A78" s="406" t="s">
        <v>533</v>
      </c>
      <c r="B78" s="407">
        <v>8431</v>
      </c>
      <c r="C78" s="408">
        <v>0</v>
      </c>
    </row>
    <row r="79" spans="1:3" ht="12.75">
      <c r="A79" s="467"/>
      <c r="B79" s="468"/>
      <c r="C79" s="469"/>
    </row>
    <row r="80" spans="1:3" s="405" customFormat="1" ht="13.5" thickBot="1">
      <c r="A80" s="461" t="s">
        <v>494</v>
      </c>
      <c r="B80" s="462">
        <f>SUM(B78:B78)</f>
        <v>8431</v>
      </c>
      <c r="C80" s="463">
        <f>SUM(C78:C78)</f>
        <v>0</v>
      </c>
    </row>
    <row r="81" ht="12.75">
      <c r="A81" s="419"/>
    </row>
    <row r="82" spans="1:3" ht="12.75">
      <c r="A82" s="1064" t="s">
        <v>49</v>
      </c>
      <c r="B82" s="1064"/>
      <c r="C82" s="1064"/>
    </row>
    <row r="83" spans="1:3" ht="12.75">
      <c r="A83" s="1064" t="s">
        <v>511</v>
      </c>
      <c r="B83" s="1064"/>
      <c r="C83" s="1064"/>
    </row>
    <row r="84" spans="1:3" ht="12.75">
      <c r="A84" s="1063" t="s">
        <v>512</v>
      </c>
      <c r="B84" s="1063"/>
      <c r="C84" s="1063"/>
    </row>
    <row r="85" spans="1:3" ht="13.5" thickBot="1">
      <c r="A85" s="479"/>
      <c r="B85" s="480"/>
      <c r="C85" s="480"/>
    </row>
    <row r="86" spans="1:3" ht="12.75">
      <c r="A86" s="481" t="s">
        <v>325</v>
      </c>
      <c r="B86" s="482" t="s">
        <v>53</v>
      </c>
      <c r="C86" s="483" t="s">
        <v>54</v>
      </c>
    </row>
    <row r="87" spans="1:3" ht="12.75">
      <c r="A87" s="409" t="s">
        <v>81</v>
      </c>
      <c r="B87" s="407"/>
      <c r="C87" s="408"/>
    </row>
    <row r="88" spans="1:3" ht="12.75">
      <c r="A88" s="409"/>
      <c r="B88" s="407"/>
      <c r="C88" s="408"/>
    </row>
    <row r="89" spans="1:3" ht="13.5">
      <c r="A89" s="454" t="s">
        <v>534</v>
      </c>
      <c r="B89" s="407"/>
      <c r="C89" s="408"/>
    </row>
    <row r="90" spans="1:3" ht="12.75">
      <c r="A90" s="406" t="s">
        <v>533</v>
      </c>
      <c r="B90" s="407">
        <v>0</v>
      </c>
      <c r="C90" s="408">
        <v>8431</v>
      </c>
    </row>
    <row r="91" spans="1:3" ht="12.75">
      <c r="A91" s="406" t="s">
        <v>535</v>
      </c>
      <c r="B91" s="407"/>
      <c r="C91" s="408">
        <v>5349</v>
      </c>
    </row>
    <row r="92" spans="1:3" s="473" customFormat="1" ht="13.5">
      <c r="A92" s="454" t="s">
        <v>448</v>
      </c>
      <c r="B92" s="455">
        <f>SUM(B90)</f>
        <v>0</v>
      </c>
      <c r="C92" s="456">
        <f>SUM(C90:C91)</f>
        <v>13780</v>
      </c>
    </row>
    <row r="93" spans="1:3" ht="12.75">
      <c r="A93" s="406"/>
      <c r="B93" s="407"/>
      <c r="C93" s="408"/>
    </row>
    <row r="94" spans="1:3" s="473" customFormat="1" ht="13.5">
      <c r="A94" s="454" t="s">
        <v>536</v>
      </c>
      <c r="B94" s="455"/>
      <c r="C94" s="456"/>
    </row>
    <row r="95" spans="1:3" s="412" customFormat="1" ht="12.75">
      <c r="A95" s="406" t="s">
        <v>537</v>
      </c>
      <c r="B95" s="407"/>
      <c r="C95" s="408">
        <v>2633</v>
      </c>
    </row>
    <row r="96" spans="1:3" s="412" customFormat="1" ht="12.75">
      <c r="A96" s="406" t="s">
        <v>538</v>
      </c>
      <c r="B96" s="407"/>
      <c r="C96" s="408">
        <v>707</v>
      </c>
    </row>
    <row r="97" spans="1:3" s="473" customFormat="1" ht="13.5">
      <c r="A97" s="454" t="s">
        <v>454</v>
      </c>
      <c r="B97" s="455">
        <f>SUM(B96)</f>
        <v>0</v>
      </c>
      <c r="C97" s="456">
        <f>SUM(C95:C96)</f>
        <v>3340</v>
      </c>
    </row>
    <row r="98" spans="1:3" ht="12.75">
      <c r="A98" s="406"/>
      <c r="B98" s="407"/>
      <c r="C98" s="408"/>
    </row>
    <row r="99" spans="1:3" s="473" customFormat="1" ht="13.5">
      <c r="A99" s="454" t="s">
        <v>455</v>
      </c>
      <c r="B99" s="455"/>
      <c r="C99" s="456"/>
    </row>
    <row r="100" spans="1:3" ht="12.75">
      <c r="A100" s="406" t="s">
        <v>537</v>
      </c>
      <c r="B100" s="407"/>
      <c r="C100" s="408">
        <v>196</v>
      </c>
    </row>
    <row r="101" spans="1:3" ht="12.75">
      <c r="A101" s="406" t="s">
        <v>539</v>
      </c>
      <c r="B101" s="407"/>
      <c r="C101" s="408">
        <v>957</v>
      </c>
    </row>
    <row r="102" spans="1:3" s="473" customFormat="1" ht="13.5">
      <c r="A102" s="454" t="s">
        <v>456</v>
      </c>
      <c r="B102" s="455">
        <f>SUM(B100)</f>
        <v>0</v>
      </c>
      <c r="C102" s="456">
        <f>SUM(C100:C101)</f>
        <v>1153</v>
      </c>
    </row>
    <row r="103" spans="1:3" ht="12.75">
      <c r="A103" s="406"/>
      <c r="B103" s="407"/>
      <c r="C103" s="408"/>
    </row>
    <row r="104" spans="1:3" s="473" customFormat="1" ht="13.5">
      <c r="A104" s="454" t="s">
        <v>449</v>
      </c>
      <c r="B104" s="455"/>
      <c r="C104" s="456"/>
    </row>
    <row r="105" spans="1:3" s="412" customFormat="1" ht="12.75">
      <c r="A105" s="406" t="s">
        <v>537</v>
      </c>
      <c r="B105" s="407"/>
      <c r="C105" s="408">
        <v>2314</v>
      </c>
    </row>
    <row r="106" spans="1:3" s="412" customFormat="1" ht="12.75">
      <c r="A106" s="406" t="s">
        <v>539</v>
      </c>
      <c r="B106" s="407"/>
      <c r="C106" s="408">
        <v>3052</v>
      </c>
    </row>
    <row r="107" spans="1:3" s="473" customFormat="1" ht="13.5">
      <c r="A107" s="454" t="s">
        <v>451</v>
      </c>
      <c r="B107" s="455">
        <f>SUM(B106)</f>
        <v>0</v>
      </c>
      <c r="C107" s="456">
        <f>SUM(C105:C106)</f>
        <v>5366</v>
      </c>
    </row>
    <row r="108" spans="1:3" ht="12.75">
      <c r="A108" s="406"/>
      <c r="B108" s="407"/>
      <c r="C108" s="408"/>
    </row>
    <row r="109" spans="1:3" ht="13.5" thickBot="1">
      <c r="A109" s="461" t="s">
        <v>494</v>
      </c>
      <c r="B109" s="462">
        <f>SUM(B90:B90)</f>
        <v>0</v>
      </c>
      <c r="C109" s="463">
        <f>SUM(C107,C102,C97,C92)</f>
        <v>23639</v>
      </c>
    </row>
    <row r="110" ht="12.75">
      <c r="A110" s="419"/>
    </row>
    <row r="111" ht="12.75">
      <c r="A111" s="419"/>
    </row>
    <row r="112" ht="12.75">
      <c r="A112" s="419"/>
    </row>
    <row r="113" ht="12.75">
      <c r="A113" s="419"/>
    </row>
    <row r="114" ht="12.75">
      <c r="A114" s="419"/>
    </row>
    <row r="115" ht="12.75">
      <c r="A115" s="419"/>
    </row>
    <row r="116" ht="12.75">
      <c r="A116" s="419"/>
    </row>
    <row r="117" ht="12.75">
      <c r="A117" s="419"/>
    </row>
    <row r="118" ht="12.75">
      <c r="A118" s="419"/>
    </row>
    <row r="119" ht="12.75">
      <c r="A119" s="419"/>
    </row>
    <row r="120" ht="12.75">
      <c r="A120" s="419"/>
    </row>
    <row r="121" ht="12.75">
      <c r="A121" s="419"/>
    </row>
    <row r="122" ht="12.75">
      <c r="A122" s="419"/>
    </row>
    <row r="123" ht="12.75">
      <c r="A123" s="419"/>
    </row>
    <row r="124" ht="12.75">
      <c r="A124" s="419"/>
    </row>
    <row r="125" ht="12.75">
      <c r="A125" s="419"/>
    </row>
    <row r="126" ht="12.75">
      <c r="A126" s="419"/>
    </row>
    <row r="127" ht="12.75">
      <c r="A127" s="419"/>
    </row>
    <row r="128" ht="12.75">
      <c r="A128" s="419"/>
    </row>
  </sheetData>
  <mergeCells count="12">
    <mergeCell ref="A82:C82"/>
    <mergeCell ref="A83:C83"/>
    <mergeCell ref="A84:C84"/>
    <mergeCell ref="A2:C2"/>
    <mergeCell ref="A3:C3"/>
    <mergeCell ref="A4:C4"/>
    <mergeCell ref="A47:C47"/>
    <mergeCell ref="A48:C48"/>
    <mergeCell ref="A49:C49"/>
    <mergeCell ref="A70:C70"/>
    <mergeCell ref="A71:C71"/>
    <mergeCell ref="A72:C72"/>
  </mergeCells>
  <printOptions horizontalCentered="1"/>
  <pageMargins left="0.3937007874015748" right="0.3937007874015748" top="0.62" bottom="0" header="0.34" footer="0.23"/>
  <pageSetup horizontalDpi="600" verticalDpi="600" orientation="portrait" paperSize="9" scale="85" r:id="rId1"/>
  <headerFooter alignWithMargins="0">
    <oddHeader>&amp;L 12. melléklet a 15/2013.(V.2.) önkormányzati rendelethez
"12. melléklet az 1/2013.(II.01.) önkormányzati rendelethez"</oddHeader>
  </headerFooter>
  <rowBreaks count="1" manualBreakCount="1">
    <brk id="45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48"/>
  <sheetViews>
    <sheetView view="pageBreakPreview" zoomScaleSheetLayoutView="100" workbookViewId="0" topLeftCell="A16">
      <selection activeCell="B35" sqref="B35"/>
    </sheetView>
  </sheetViews>
  <sheetFormatPr defaultColWidth="9.00390625" defaultRowHeight="12.75"/>
  <cols>
    <col min="1" max="1" width="46.875" style="487" customWidth="1"/>
    <col min="2" max="2" width="16.75390625" style="487" customWidth="1"/>
    <col min="3" max="3" width="14.75390625" style="487" customWidth="1"/>
    <col min="4" max="4" width="14.25390625" style="487" customWidth="1"/>
    <col min="5" max="16384" width="9.125" style="487" customWidth="1"/>
  </cols>
  <sheetData>
    <row r="1" ht="12.75">
      <c r="A1" s="486"/>
    </row>
    <row r="2" ht="15.75">
      <c r="A2" s="488"/>
    </row>
    <row r="3" spans="1:3" ht="15" customHeight="1">
      <c r="A3" s="1068" t="s">
        <v>540</v>
      </c>
      <c r="B3" s="1068"/>
      <c r="C3" s="1068"/>
    </row>
    <row r="4" spans="1:2" ht="14.25" customHeight="1" thickBot="1">
      <c r="A4" s="489"/>
      <c r="B4" s="490"/>
    </row>
    <row r="5" spans="1:3" ht="22.5" customHeight="1">
      <c r="A5" s="1065" t="s">
        <v>541</v>
      </c>
      <c r="B5" s="491" t="s">
        <v>542</v>
      </c>
      <c r="C5" s="492" t="s">
        <v>542</v>
      </c>
    </row>
    <row r="6" spans="1:3" ht="15" customHeight="1" thickBot="1">
      <c r="A6" s="1066"/>
      <c r="B6" s="493" t="s">
        <v>53</v>
      </c>
      <c r="C6" s="494" t="s">
        <v>54</v>
      </c>
    </row>
    <row r="7" spans="1:3" ht="15" customHeight="1">
      <c r="A7" s="495" t="s">
        <v>256</v>
      </c>
      <c r="B7" s="496">
        <v>20</v>
      </c>
      <c r="C7" s="527">
        <v>20</v>
      </c>
    </row>
    <row r="8" spans="1:3" ht="15" customHeight="1">
      <c r="A8" s="495" t="s">
        <v>260</v>
      </c>
      <c r="B8" s="496">
        <v>7</v>
      </c>
      <c r="C8" s="527">
        <v>7</v>
      </c>
    </row>
    <row r="9" spans="1:3" ht="15" customHeight="1">
      <c r="A9" s="495" t="s">
        <v>262</v>
      </c>
      <c r="B9" s="496">
        <v>16.75</v>
      </c>
      <c r="C9" s="527">
        <v>16.75</v>
      </c>
    </row>
    <row r="10" spans="1:3" ht="15" customHeight="1">
      <c r="A10" s="495" t="s">
        <v>543</v>
      </c>
      <c r="B10" s="496">
        <v>21</v>
      </c>
      <c r="C10" s="527">
        <v>21</v>
      </c>
    </row>
    <row r="11" spans="1:3" ht="15" customHeight="1">
      <c r="A11" s="495" t="s">
        <v>264</v>
      </c>
      <c r="B11" s="496">
        <v>15.5</v>
      </c>
      <c r="C11" s="527">
        <v>15.5</v>
      </c>
    </row>
    <row r="12" spans="1:3" ht="15" customHeight="1">
      <c r="A12" s="495" t="s">
        <v>265</v>
      </c>
      <c r="B12" s="496">
        <v>15</v>
      </c>
      <c r="C12" s="527">
        <v>15</v>
      </c>
    </row>
    <row r="13" spans="1:3" ht="15" customHeight="1">
      <c r="A13" s="495" t="s">
        <v>266</v>
      </c>
      <c r="B13" s="496">
        <v>3.5</v>
      </c>
      <c r="C13" s="527">
        <v>3.5</v>
      </c>
    </row>
    <row r="14" spans="1:3" ht="15" customHeight="1">
      <c r="A14" s="495" t="s">
        <v>544</v>
      </c>
      <c r="B14" s="496">
        <v>32</v>
      </c>
      <c r="C14" s="527">
        <v>32</v>
      </c>
    </row>
    <row r="15" spans="1:3" ht="15" customHeight="1">
      <c r="A15" s="495" t="s">
        <v>273</v>
      </c>
      <c r="B15" s="496">
        <v>0</v>
      </c>
      <c r="C15" s="527">
        <v>0</v>
      </c>
    </row>
    <row r="16" spans="1:3" ht="15" customHeight="1">
      <c r="A16" s="495" t="s">
        <v>545</v>
      </c>
      <c r="B16" s="496">
        <v>0</v>
      </c>
      <c r="C16" s="527">
        <v>0</v>
      </c>
    </row>
    <row r="17" spans="1:3" ht="15" customHeight="1">
      <c r="A17" s="495" t="s">
        <v>546</v>
      </c>
      <c r="B17" s="496">
        <v>0</v>
      </c>
      <c r="C17" s="527">
        <v>0</v>
      </c>
    </row>
    <row r="18" spans="1:3" ht="15" customHeight="1">
      <c r="A18" s="495" t="s">
        <v>547</v>
      </c>
      <c r="B18" s="496">
        <v>0</v>
      </c>
      <c r="C18" s="527">
        <v>0</v>
      </c>
    </row>
    <row r="19" spans="1:3" ht="15" customHeight="1">
      <c r="A19" s="495" t="s">
        <v>548</v>
      </c>
      <c r="B19" s="496">
        <v>0</v>
      </c>
      <c r="C19" s="527">
        <v>0</v>
      </c>
    </row>
    <row r="20" spans="1:3" ht="15.75" customHeight="1">
      <c r="A20" s="495" t="s">
        <v>549</v>
      </c>
      <c r="B20" s="496">
        <v>9.5</v>
      </c>
      <c r="C20" s="527">
        <v>9.5</v>
      </c>
    </row>
    <row r="21" spans="1:3" ht="15" customHeight="1">
      <c r="A21" s="498" t="s">
        <v>287</v>
      </c>
      <c r="B21" s="499">
        <v>53.5</v>
      </c>
      <c r="C21" s="528">
        <v>53.5</v>
      </c>
    </row>
    <row r="22" spans="1:3" ht="15" customHeight="1">
      <c r="A22" s="495" t="s">
        <v>277</v>
      </c>
      <c r="B22" s="496">
        <v>8</v>
      </c>
      <c r="C22" s="527">
        <v>8</v>
      </c>
    </row>
    <row r="23" spans="1:3" ht="15" customHeight="1" thickBot="1">
      <c r="A23" s="500" t="s">
        <v>550</v>
      </c>
      <c r="B23" s="501">
        <v>37</v>
      </c>
      <c r="C23" s="529">
        <v>37</v>
      </c>
    </row>
    <row r="24" spans="1:3" ht="15" customHeight="1">
      <c r="A24" s="502" t="s">
        <v>551</v>
      </c>
      <c r="B24" s="503">
        <f>SUM(B7:B23)</f>
        <v>238.75</v>
      </c>
      <c r="C24" s="530">
        <f>SUM(C7:C23)</f>
        <v>238.75</v>
      </c>
    </row>
    <row r="25" spans="1:3" ht="15" customHeight="1">
      <c r="A25" s="495"/>
      <c r="B25" s="496"/>
      <c r="C25" s="497"/>
    </row>
    <row r="26" spans="1:3" ht="15" customHeight="1">
      <c r="A26" s="495" t="s">
        <v>49</v>
      </c>
      <c r="B26" s="496"/>
      <c r="C26" s="527">
        <v>80</v>
      </c>
    </row>
    <row r="27" spans="1:3" ht="15" customHeight="1">
      <c r="A27" s="522" t="s">
        <v>672</v>
      </c>
      <c r="B27" s="521">
        <v>66</v>
      </c>
      <c r="C27" s="528">
        <v>66</v>
      </c>
    </row>
    <row r="28" spans="1:3" ht="15" customHeight="1">
      <c r="A28" s="522" t="s">
        <v>558</v>
      </c>
      <c r="B28" s="521"/>
      <c r="C28" s="528">
        <v>5</v>
      </c>
    </row>
    <row r="29" spans="1:3" ht="15" customHeight="1">
      <c r="A29" s="522" t="s">
        <v>559</v>
      </c>
      <c r="B29" s="521"/>
      <c r="C29" s="528">
        <v>3</v>
      </c>
    </row>
    <row r="30" spans="1:3" ht="15" customHeight="1">
      <c r="A30" s="522" t="s">
        <v>560</v>
      </c>
      <c r="B30" s="521"/>
      <c r="C30" s="528">
        <v>6</v>
      </c>
    </row>
    <row r="31" spans="1:3" ht="15" customHeight="1">
      <c r="A31" s="522"/>
      <c r="B31" s="504"/>
      <c r="C31" s="497"/>
    </row>
    <row r="32" spans="1:3" ht="15" customHeight="1">
      <c r="A32" s="495" t="s">
        <v>510</v>
      </c>
      <c r="B32" s="504"/>
      <c r="C32" s="497"/>
    </row>
    <row r="33" spans="1:3" ht="15" customHeight="1" thickBot="1">
      <c r="A33" s="495" t="s">
        <v>552</v>
      </c>
      <c r="B33" s="504">
        <v>3</v>
      </c>
      <c r="C33" s="531">
        <v>3</v>
      </c>
    </row>
    <row r="34" spans="1:3" ht="15" customHeight="1">
      <c r="A34" s="502" t="s">
        <v>561</v>
      </c>
      <c r="B34" s="505">
        <f>SUM(B27+B33)</f>
        <v>69</v>
      </c>
      <c r="C34" s="532">
        <f>SUM(C26+C33)</f>
        <v>83</v>
      </c>
    </row>
    <row r="35" spans="1:3" ht="15" customHeight="1">
      <c r="A35" s="495"/>
      <c r="B35" s="504"/>
      <c r="C35" s="497"/>
    </row>
    <row r="36" spans="1:3" ht="15" customHeight="1" thickBot="1">
      <c r="A36" s="495" t="s">
        <v>562</v>
      </c>
      <c r="B36" s="506">
        <v>3</v>
      </c>
      <c r="C36" s="533">
        <v>3</v>
      </c>
    </row>
    <row r="37" spans="1:3" s="507" customFormat="1" ht="15" customHeight="1">
      <c r="A37" s="502" t="s">
        <v>553</v>
      </c>
      <c r="B37" s="503">
        <v>3</v>
      </c>
      <c r="C37" s="530">
        <v>3</v>
      </c>
    </row>
    <row r="38" spans="1:3" ht="15" customHeight="1" thickBot="1">
      <c r="A38" s="495"/>
      <c r="B38" s="506"/>
      <c r="C38" s="497"/>
    </row>
    <row r="39" spans="1:3" ht="15" customHeight="1" thickBot="1">
      <c r="A39" s="508" t="s">
        <v>202</v>
      </c>
      <c r="B39" s="509">
        <f>SUM(B24+B34+B37)</f>
        <v>310.75</v>
      </c>
      <c r="C39" s="534">
        <f>SUM(C24+C34+C37)</f>
        <v>324.75</v>
      </c>
    </row>
    <row r="40" spans="1:2" ht="18.75">
      <c r="A40" s="510"/>
      <c r="B40" s="511"/>
    </row>
    <row r="41" ht="15.75">
      <c r="A41" s="512"/>
    </row>
    <row r="42" spans="1:2" ht="12.75">
      <c r="A42" s="1067" t="s">
        <v>554</v>
      </c>
      <c r="B42" s="1067"/>
    </row>
    <row r="43" ht="13.5" thickBot="1"/>
    <row r="44" spans="1:3" ht="25.5">
      <c r="A44" s="1069" t="s">
        <v>325</v>
      </c>
      <c r="B44" s="520" t="s">
        <v>555</v>
      </c>
      <c r="C44" s="492" t="s">
        <v>542</v>
      </c>
    </row>
    <row r="45" spans="1:3" ht="13.5" thickBot="1">
      <c r="A45" s="1070"/>
      <c r="B45" s="525" t="s">
        <v>53</v>
      </c>
      <c r="C45" s="524" t="s">
        <v>54</v>
      </c>
    </row>
    <row r="46" spans="1:3" ht="12.75">
      <c r="A46" s="513" t="s">
        <v>556</v>
      </c>
      <c r="B46" s="514">
        <v>50</v>
      </c>
      <c r="C46" s="514">
        <v>50</v>
      </c>
    </row>
    <row r="47" spans="1:3" ht="13.5" thickBot="1">
      <c r="A47" s="515" t="s">
        <v>557</v>
      </c>
      <c r="B47" s="516"/>
      <c r="C47" s="523"/>
    </row>
    <row r="48" spans="1:3" s="519" customFormat="1" ht="13.5" thickBot="1">
      <c r="A48" s="517" t="s">
        <v>494</v>
      </c>
      <c r="B48" s="518">
        <v>50</v>
      </c>
      <c r="C48" s="518">
        <v>50</v>
      </c>
    </row>
  </sheetData>
  <mergeCells count="4">
    <mergeCell ref="A5:A6"/>
    <mergeCell ref="A42:B42"/>
    <mergeCell ref="A3:C3"/>
    <mergeCell ref="A44:A45"/>
  </mergeCells>
  <printOptions horizontalCentered="1"/>
  <pageMargins left="0.15748031496062992" right="0.15748031496062992" top="0.76" bottom="0.47" header="0.39" footer="0.5118110236220472"/>
  <pageSetup horizontalDpi="600" verticalDpi="600" orientation="portrait" paperSize="9" r:id="rId1"/>
  <headerFooter alignWithMargins="0">
    <oddHeader>&amp;L&amp;8 13. melléklet a 15/2013. (V.2.) önkormányzati rendelethez
"13. melléklet az 1/2013.(II.01.) önkormányzati rendelethez"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4:J64"/>
  <sheetViews>
    <sheetView tabSelected="1" workbookViewId="0" topLeftCell="A10">
      <selection activeCell="B13" sqref="B13"/>
    </sheetView>
  </sheetViews>
  <sheetFormatPr defaultColWidth="9.00390625" defaultRowHeight="12.75"/>
  <cols>
    <col min="1" max="1" width="10.875" style="784" customWidth="1"/>
    <col min="2" max="2" width="70.875" style="839" customWidth="1"/>
    <col min="3" max="3" width="15.875" style="784" customWidth="1"/>
    <col min="4" max="4" width="7.625" style="832" customWidth="1"/>
    <col min="5" max="5" width="11.625" style="833" customWidth="1"/>
    <col min="6" max="6" width="15.75390625" style="834" hidden="1" customWidth="1"/>
    <col min="7" max="7" width="14.75390625" style="789" hidden="1" customWidth="1"/>
    <col min="8" max="9" width="13.875" style="775" hidden="1" customWidth="1"/>
    <col min="10" max="10" width="13.875" style="775" customWidth="1"/>
    <col min="11" max="16384" width="9.125" style="775" customWidth="1"/>
  </cols>
  <sheetData>
    <row r="4" spans="1:10" ht="15.75">
      <c r="A4" s="1073" t="s">
        <v>694</v>
      </c>
      <c r="B4" s="1073"/>
      <c r="C4" s="1073"/>
      <c r="D4" s="1073"/>
      <c r="E4" s="1073"/>
      <c r="F4" s="1073"/>
      <c r="G4" s="1073"/>
      <c r="H4" s="1073"/>
      <c r="I4" s="1073"/>
      <c r="J4" s="1073"/>
    </row>
    <row r="5" spans="1:10" ht="15.75">
      <c r="A5" s="1074" t="s">
        <v>695</v>
      </c>
      <c r="B5" s="1074"/>
      <c r="C5" s="1074"/>
      <c r="D5" s="1074"/>
      <c r="E5" s="1074"/>
      <c r="F5" s="1074"/>
      <c r="G5" s="1074"/>
      <c r="H5" s="1074"/>
      <c r="I5" s="1074"/>
      <c r="J5" s="1074"/>
    </row>
    <row r="6" spans="1:10" ht="15.75">
      <c r="A6" s="1074" t="s">
        <v>696</v>
      </c>
      <c r="B6" s="1074"/>
      <c r="C6" s="1074"/>
      <c r="D6" s="1074"/>
      <c r="E6" s="1074"/>
      <c r="F6" s="1074"/>
      <c r="G6" s="1074"/>
      <c r="H6" s="1074"/>
      <c r="I6" s="1074"/>
      <c r="J6" s="1074"/>
    </row>
    <row r="7" spans="1:10" ht="15.75">
      <c r="A7" s="781"/>
      <c r="B7" s="781"/>
      <c r="C7" s="781"/>
      <c r="D7" s="781"/>
      <c r="E7" s="781"/>
      <c r="F7" s="781"/>
      <c r="G7" s="782"/>
      <c r="H7" s="783"/>
      <c r="I7" s="783"/>
      <c r="J7" s="783"/>
    </row>
    <row r="8" spans="2:6" ht="16.5" thickBot="1">
      <c r="B8" s="785"/>
      <c r="C8" s="780"/>
      <c r="D8" s="786"/>
      <c r="E8" s="787"/>
      <c r="F8" s="788"/>
    </row>
    <row r="9" spans="1:10" ht="16.5" customHeight="1">
      <c r="A9" s="1079" t="s">
        <v>697</v>
      </c>
      <c r="B9" s="1077" t="s">
        <v>698</v>
      </c>
      <c r="C9" s="1083" t="s">
        <v>699</v>
      </c>
      <c r="D9" s="1084"/>
      <c r="E9" s="1084"/>
      <c r="F9" s="1084"/>
      <c r="G9" s="1075" t="s">
        <v>39</v>
      </c>
      <c r="H9" s="1075" t="s">
        <v>40</v>
      </c>
      <c r="I9" s="1075" t="s">
        <v>41</v>
      </c>
      <c r="J9" s="1071" t="s">
        <v>42</v>
      </c>
    </row>
    <row r="10" spans="1:10" ht="39.75" customHeight="1" thickBot="1">
      <c r="A10" s="1080"/>
      <c r="B10" s="1078"/>
      <c r="C10" s="1081" t="s">
        <v>700</v>
      </c>
      <c r="D10" s="1082"/>
      <c r="E10" s="874" t="s">
        <v>701</v>
      </c>
      <c r="F10" s="873" t="s">
        <v>702</v>
      </c>
      <c r="G10" s="1076"/>
      <c r="H10" s="1076"/>
      <c r="I10" s="1076"/>
      <c r="J10" s="1072"/>
    </row>
    <row r="11" spans="1:10" ht="20.25" customHeight="1">
      <c r="A11" s="866" t="s">
        <v>703</v>
      </c>
      <c r="B11" s="867" t="s">
        <v>704</v>
      </c>
      <c r="C11" s="868"/>
      <c r="D11" s="869"/>
      <c r="E11" s="870"/>
      <c r="F11" s="868"/>
      <c r="G11" s="871"/>
      <c r="H11" s="871"/>
      <c r="I11" s="871"/>
      <c r="J11" s="872"/>
    </row>
    <row r="12" spans="1:10" ht="15.75">
      <c r="A12" s="847" t="s">
        <v>705</v>
      </c>
      <c r="B12" s="758" t="s">
        <v>706</v>
      </c>
      <c r="C12" s="790">
        <v>59.25</v>
      </c>
      <c r="D12" s="791" t="s">
        <v>707</v>
      </c>
      <c r="E12" s="792">
        <v>4580000</v>
      </c>
      <c r="F12" s="793">
        <f>C12*E12</f>
        <v>271365000</v>
      </c>
      <c r="G12" s="794">
        <f>F12/12*8</f>
        <v>180910000</v>
      </c>
      <c r="H12" s="767">
        <v>71325866.66666667</v>
      </c>
      <c r="I12" s="767">
        <f>H12+G12</f>
        <v>252235866.6666667</v>
      </c>
      <c r="J12" s="848">
        <v>252236</v>
      </c>
    </row>
    <row r="13" spans="1:10" ht="15.75">
      <c r="A13" s="849" t="s">
        <v>708</v>
      </c>
      <c r="B13" s="759" t="s">
        <v>709</v>
      </c>
      <c r="C13" s="795"/>
      <c r="D13" s="796"/>
      <c r="E13" s="770"/>
      <c r="F13" s="769"/>
      <c r="G13" s="770"/>
      <c r="H13" s="770"/>
      <c r="I13" s="770"/>
      <c r="J13" s="850"/>
    </row>
    <row r="14" spans="1:10" ht="15.75">
      <c r="A14" s="851" t="s">
        <v>710</v>
      </c>
      <c r="B14" s="760" t="s">
        <v>711</v>
      </c>
      <c r="C14" s="770">
        <v>1675</v>
      </c>
      <c r="D14" s="796" t="s">
        <v>712</v>
      </c>
      <c r="E14" s="770">
        <v>22261</v>
      </c>
      <c r="F14" s="762">
        <v>37289401</v>
      </c>
      <c r="G14" s="763">
        <f aca="true" t="shared" si="0" ref="G14:G23">F14/12*8</f>
        <v>24859600.666666668</v>
      </c>
      <c r="H14" s="763">
        <v>12429800.333333334</v>
      </c>
      <c r="I14" s="763">
        <f aca="true" t="shared" si="1" ref="I14:I23">H14+G14</f>
        <v>37289401</v>
      </c>
      <c r="J14" s="852">
        <v>37289</v>
      </c>
    </row>
    <row r="15" spans="1:10" s="800" customFormat="1" ht="15.75">
      <c r="A15" s="851" t="s">
        <v>713</v>
      </c>
      <c r="B15" s="761" t="s">
        <v>714</v>
      </c>
      <c r="C15" s="797"/>
      <c r="D15" s="798" t="s">
        <v>715</v>
      </c>
      <c r="E15" s="799"/>
      <c r="F15" s="762">
        <v>52736600</v>
      </c>
      <c r="G15" s="763">
        <f t="shared" si="0"/>
        <v>35157733.333333336</v>
      </c>
      <c r="H15" s="763">
        <v>17578866.666666668</v>
      </c>
      <c r="I15" s="763">
        <f t="shared" si="1"/>
        <v>52736600</v>
      </c>
      <c r="J15" s="852">
        <v>52737</v>
      </c>
    </row>
    <row r="16" spans="1:10" s="802" customFormat="1" ht="15.75">
      <c r="A16" s="851" t="s">
        <v>716</v>
      </c>
      <c r="B16" s="764" t="s">
        <v>717</v>
      </c>
      <c r="C16" s="801"/>
      <c r="D16" s="798" t="s">
        <v>715</v>
      </c>
      <c r="E16" s="763"/>
      <c r="F16" s="762">
        <v>5535200</v>
      </c>
      <c r="G16" s="763">
        <f t="shared" si="0"/>
        <v>3690133.3333333335</v>
      </c>
      <c r="H16" s="763">
        <v>1845066.6666666667</v>
      </c>
      <c r="I16" s="763">
        <f t="shared" si="1"/>
        <v>5535200</v>
      </c>
      <c r="J16" s="852">
        <v>5535</v>
      </c>
    </row>
    <row r="17" spans="1:10" ht="15.75">
      <c r="A17" s="851" t="s">
        <v>718</v>
      </c>
      <c r="B17" s="764" t="s">
        <v>719</v>
      </c>
      <c r="C17" s="801"/>
      <c r="D17" s="798" t="s">
        <v>715</v>
      </c>
      <c r="E17" s="773"/>
      <c r="F17" s="762">
        <v>30179985</v>
      </c>
      <c r="G17" s="763">
        <f t="shared" si="0"/>
        <v>20119990</v>
      </c>
      <c r="H17" s="763">
        <v>10059995</v>
      </c>
      <c r="I17" s="763">
        <f t="shared" si="1"/>
        <v>30179985</v>
      </c>
      <c r="J17" s="852">
        <v>30180</v>
      </c>
    </row>
    <row r="18" spans="1:10" ht="15.75">
      <c r="A18" s="853" t="s">
        <v>708</v>
      </c>
      <c r="B18" s="765" t="s">
        <v>720</v>
      </c>
      <c r="C18" s="803"/>
      <c r="D18" s="798"/>
      <c r="E18" s="804"/>
      <c r="F18" s="766">
        <f>SUM(F14:F17)</f>
        <v>125741186</v>
      </c>
      <c r="G18" s="767">
        <f t="shared" si="0"/>
        <v>83827457.33333333</v>
      </c>
      <c r="H18" s="767">
        <v>41913728.666666664</v>
      </c>
      <c r="I18" s="767">
        <f t="shared" si="1"/>
        <v>125741186</v>
      </c>
      <c r="J18" s="848">
        <f>SUM(J14:J17)</f>
        <v>125741</v>
      </c>
    </row>
    <row r="19" spans="1:10" ht="15.75">
      <c r="A19" s="851"/>
      <c r="B19" s="768" t="s">
        <v>721</v>
      </c>
      <c r="C19" s="801"/>
      <c r="D19" s="798"/>
      <c r="E19" s="773"/>
      <c r="F19" s="769">
        <f>F12+F18</f>
        <v>397106186</v>
      </c>
      <c r="G19" s="770">
        <f t="shared" si="0"/>
        <v>264737457.33333334</v>
      </c>
      <c r="H19" s="770">
        <v>113239595.33333333</v>
      </c>
      <c r="I19" s="770">
        <f t="shared" si="1"/>
        <v>377977052.6666667</v>
      </c>
      <c r="J19" s="850">
        <v>377977</v>
      </c>
    </row>
    <row r="20" spans="1:10" ht="15.75">
      <c r="A20" s="851"/>
      <c r="B20" s="768" t="s">
        <v>722</v>
      </c>
      <c r="C20" s="803">
        <v>53051297000</v>
      </c>
      <c r="D20" s="798"/>
      <c r="E20" s="805" t="s">
        <v>723</v>
      </c>
      <c r="F20" s="762">
        <f>C20*E20</f>
        <v>265256485</v>
      </c>
      <c r="G20" s="763">
        <f t="shared" si="0"/>
        <v>176837656.66666666</v>
      </c>
      <c r="H20" s="763">
        <v>88418828.33333333</v>
      </c>
      <c r="I20" s="763">
        <f t="shared" si="1"/>
        <v>265256485</v>
      </c>
      <c r="J20" s="852">
        <v>265256</v>
      </c>
    </row>
    <row r="21" spans="1:10" ht="15.75" customHeight="1">
      <c r="A21" s="853" t="s">
        <v>724</v>
      </c>
      <c r="B21" s="806" t="s">
        <v>725</v>
      </c>
      <c r="C21" s="774"/>
      <c r="D21" s="772"/>
      <c r="E21" s="773"/>
      <c r="F21" s="766">
        <f>F19-F20</f>
        <v>131849701</v>
      </c>
      <c r="G21" s="767">
        <f t="shared" si="0"/>
        <v>87899800.66666667</v>
      </c>
      <c r="H21" s="767">
        <v>24820767</v>
      </c>
      <c r="I21" s="767">
        <f t="shared" si="1"/>
        <v>112720567.66666667</v>
      </c>
      <c r="J21" s="848">
        <f>J19-J20</f>
        <v>112721</v>
      </c>
    </row>
    <row r="22" spans="1:10" ht="15.75">
      <c r="A22" s="853" t="s">
        <v>726</v>
      </c>
      <c r="B22" s="759" t="s">
        <v>727</v>
      </c>
      <c r="C22" s="770">
        <v>23767</v>
      </c>
      <c r="D22" s="772" t="s">
        <v>707</v>
      </c>
      <c r="E22" s="773">
        <v>2700</v>
      </c>
      <c r="F22" s="766">
        <f>C22*E22</f>
        <v>64170900</v>
      </c>
      <c r="G22" s="767">
        <f t="shared" si="0"/>
        <v>42780600</v>
      </c>
      <c r="H22" s="767">
        <v>21390300</v>
      </c>
      <c r="I22" s="767">
        <f t="shared" si="1"/>
        <v>64170900</v>
      </c>
      <c r="J22" s="848">
        <v>64171</v>
      </c>
    </row>
    <row r="23" spans="1:10" ht="15" customHeight="1">
      <c r="A23" s="854" t="s">
        <v>728</v>
      </c>
      <c r="B23" s="807" t="s">
        <v>729</v>
      </c>
      <c r="C23" s="808"/>
      <c r="D23" s="809"/>
      <c r="E23" s="810"/>
      <c r="F23" s="778">
        <f>F21+F22</f>
        <v>196020601</v>
      </c>
      <c r="G23" s="779">
        <f t="shared" si="0"/>
        <v>130680400.66666667</v>
      </c>
      <c r="H23" s="779">
        <v>46211067</v>
      </c>
      <c r="I23" s="779">
        <f t="shared" si="1"/>
        <v>176891467.6666667</v>
      </c>
      <c r="J23" s="855">
        <f>SUM(J21:J22)</f>
        <v>176892</v>
      </c>
    </row>
    <row r="24" spans="1:10" ht="30" customHeight="1">
      <c r="A24" s="853" t="s">
        <v>730</v>
      </c>
      <c r="B24" s="811" t="s">
        <v>731</v>
      </c>
      <c r="C24" s="812"/>
      <c r="D24" s="772"/>
      <c r="E24" s="773"/>
      <c r="F24" s="766"/>
      <c r="G24" s="767"/>
      <c r="H24" s="767"/>
      <c r="I24" s="767"/>
      <c r="J24" s="848"/>
    </row>
    <row r="25" spans="1:10" ht="15.75" customHeight="1">
      <c r="A25" s="853"/>
      <c r="B25" s="811" t="s">
        <v>732</v>
      </c>
      <c r="C25" s="812">
        <v>52</v>
      </c>
      <c r="D25" s="772" t="s">
        <v>707</v>
      </c>
      <c r="E25" s="773"/>
      <c r="F25" s="769">
        <v>98176000</v>
      </c>
      <c r="G25" s="770">
        <f>F25/12*8</f>
        <v>65450666.666666664</v>
      </c>
      <c r="H25" s="770">
        <v>32725333.333333332</v>
      </c>
      <c r="I25" s="770">
        <f>H25+G25</f>
        <v>98176000</v>
      </c>
      <c r="J25" s="850">
        <v>98176</v>
      </c>
    </row>
    <row r="26" spans="1:10" ht="15.75" customHeight="1">
      <c r="A26" s="853"/>
      <c r="B26" s="811" t="s">
        <v>733</v>
      </c>
      <c r="C26" s="812">
        <v>54</v>
      </c>
      <c r="D26" s="772" t="s">
        <v>707</v>
      </c>
      <c r="E26" s="773"/>
      <c r="F26" s="769">
        <v>50976000</v>
      </c>
      <c r="G26" s="770">
        <f>F26/12*8</f>
        <v>33984000</v>
      </c>
      <c r="H26" s="770">
        <v>16992000</v>
      </c>
      <c r="I26" s="770">
        <f>H26+G26</f>
        <v>50976000</v>
      </c>
      <c r="J26" s="850">
        <v>50976</v>
      </c>
    </row>
    <row r="27" spans="1:10" ht="15.75" customHeight="1">
      <c r="A27" s="853"/>
      <c r="B27" s="811" t="s">
        <v>734</v>
      </c>
      <c r="C27" s="812">
        <v>24</v>
      </c>
      <c r="D27" s="772" t="s">
        <v>707</v>
      </c>
      <c r="E27" s="773"/>
      <c r="F27" s="769">
        <v>26112000</v>
      </c>
      <c r="G27" s="770">
        <f>F27/12*8</f>
        <v>17408000</v>
      </c>
      <c r="H27" s="770">
        <v>8704000</v>
      </c>
      <c r="I27" s="770">
        <f>H27+G27</f>
        <v>26112000</v>
      </c>
      <c r="J27" s="850">
        <v>26112</v>
      </c>
    </row>
    <row r="28" spans="1:10" ht="15.75" customHeight="1">
      <c r="A28" s="853"/>
      <c r="B28" s="811" t="s">
        <v>735</v>
      </c>
      <c r="C28" s="812">
        <v>35</v>
      </c>
      <c r="D28" s="772" t="s">
        <v>707</v>
      </c>
      <c r="E28" s="773"/>
      <c r="F28" s="769">
        <v>19040000</v>
      </c>
      <c r="G28" s="770">
        <f>F28/12*8</f>
        <v>12693333.333333334</v>
      </c>
      <c r="H28" s="770">
        <v>6346666.666666667</v>
      </c>
      <c r="I28" s="770">
        <f>H28+G28</f>
        <v>19040000</v>
      </c>
      <c r="J28" s="850">
        <v>19040</v>
      </c>
    </row>
    <row r="29" spans="1:10" ht="28.5" customHeight="1">
      <c r="A29" s="854" t="s">
        <v>730</v>
      </c>
      <c r="B29" s="813" t="s">
        <v>736</v>
      </c>
      <c r="C29" s="812"/>
      <c r="D29" s="772"/>
      <c r="E29" s="773"/>
      <c r="F29" s="778">
        <f>SUM(F25:F28)</f>
        <v>194304000</v>
      </c>
      <c r="G29" s="779">
        <f>F29/12*8</f>
        <v>129536000</v>
      </c>
      <c r="H29" s="779">
        <v>64768000</v>
      </c>
      <c r="I29" s="779">
        <f>H29+G29</f>
        <v>194304000</v>
      </c>
      <c r="J29" s="855">
        <f>SUM(J25:J28)</f>
        <v>194304</v>
      </c>
    </row>
    <row r="30" spans="1:10" ht="15.75">
      <c r="A30" s="853" t="s">
        <v>737</v>
      </c>
      <c r="B30" s="759" t="s">
        <v>738</v>
      </c>
      <c r="C30" s="774"/>
      <c r="D30" s="772"/>
      <c r="E30" s="773"/>
      <c r="F30" s="766"/>
      <c r="G30" s="767"/>
      <c r="H30" s="767"/>
      <c r="I30" s="767"/>
      <c r="J30" s="848"/>
    </row>
    <row r="31" spans="1:10" ht="15.75">
      <c r="A31" s="853"/>
      <c r="B31" s="759" t="s">
        <v>739</v>
      </c>
      <c r="C31" s="774">
        <v>588</v>
      </c>
      <c r="D31" s="772" t="s">
        <v>707</v>
      </c>
      <c r="E31" s="773"/>
      <c r="F31" s="769">
        <v>21168000</v>
      </c>
      <c r="G31" s="770">
        <f>F31/12*8</f>
        <v>14112000</v>
      </c>
      <c r="H31" s="770">
        <v>7056000</v>
      </c>
      <c r="I31" s="770">
        <f>H31+G31</f>
        <v>21168000</v>
      </c>
      <c r="J31" s="850">
        <v>21168</v>
      </c>
    </row>
    <row r="32" spans="1:10" ht="15.75">
      <c r="A32" s="853"/>
      <c r="B32" s="759" t="s">
        <v>740</v>
      </c>
      <c r="C32" s="774">
        <v>593</v>
      </c>
      <c r="D32" s="772" t="s">
        <v>707</v>
      </c>
      <c r="E32" s="773"/>
      <c r="F32" s="769">
        <v>10674000</v>
      </c>
      <c r="G32" s="770">
        <f>F32/12*8</f>
        <v>7116000</v>
      </c>
      <c r="H32" s="770">
        <v>3558000</v>
      </c>
      <c r="I32" s="770">
        <f>H32+G32</f>
        <v>10674000</v>
      </c>
      <c r="J32" s="850">
        <v>10674</v>
      </c>
    </row>
    <row r="33" spans="1:10" ht="15.75">
      <c r="A33" s="854" t="s">
        <v>737</v>
      </c>
      <c r="B33" s="776" t="s">
        <v>741</v>
      </c>
      <c r="C33" s="774"/>
      <c r="D33" s="772"/>
      <c r="E33" s="773"/>
      <c r="F33" s="778">
        <f>SUM(F31:F32)</f>
        <v>31842000</v>
      </c>
      <c r="G33" s="779">
        <f>F33/12*8</f>
        <v>21228000</v>
      </c>
      <c r="H33" s="779">
        <v>10614000</v>
      </c>
      <c r="I33" s="779">
        <f>H33+G33</f>
        <v>31842000</v>
      </c>
      <c r="J33" s="855">
        <f>SUM(J31:J32)</f>
        <v>31842</v>
      </c>
    </row>
    <row r="34" spans="1:10" ht="15.75">
      <c r="A34" s="853" t="s">
        <v>742</v>
      </c>
      <c r="B34" s="765" t="s">
        <v>743</v>
      </c>
      <c r="C34" s="774"/>
      <c r="D34" s="772"/>
      <c r="E34" s="773"/>
      <c r="F34" s="766"/>
      <c r="G34" s="767"/>
      <c r="H34" s="767"/>
      <c r="I34" s="767"/>
      <c r="J34" s="848"/>
    </row>
    <row r="35" spans="1:10" ht="29.25" customHeight="1">
      <c r="A35" s="851" t="s">
        <v>744</v>
      </c>
      <c r="B35" s="811" t="s">
        <v>745</v>
      </c>
      <c r="C35" s="774">
        <v>12</v>
      </c>
      <c r="D35" s="772" t="s">
        <v>746</v>
      </c>
      <c r="E35" s="773">
        <v>102000</v>
      </c>
      <c r="F35" s="769">
        <f>C35*E35</f>
        <v>1224000</v>
      </c>
      <c r="G35" s="770">
        <f aca="true" t="shared" si="2" ref="G35:G40">F35/12*8</f>
        <v>816000</v>
      </c>
      <c r="H35" s="770">
        <v>408000</v>
      </c>
      <c r="I35" s="770">
        <f aca="true" t="shared" si="3" ref="I35:I40">H35+G35</f>
        <v>1224000</v>
      </c>
      <c r="J35" s="850">
        <v>1224</v>
      </c>
    </row>
    <row r="36" spans="1:10" ht="15.75">
      <c r="A36" s="851" t="s">
        <v>747</v>
      </c>
      <c r="B36" s="759" t="s">
        <v>748</v>
      </c>
      <c r="C36" s="814">
        <v>982</v>
      </c>
      <c r="D36" s="772" t="s">
        <v>746</v>
      </c>
      <c r="E36" s="773">
        <v>102000</v>
      </c>
      <c r="F36" s="769">
        <f>C36*E36</f>
        <v>100164000</v>
      </c>
      <c r="G36" s="770">
        <f t="shared" si="2"/>
        <v>66776000</v>
      </c>
      <c r="H36" s="770">
        <v>33388000</v>
      </c>
      <c r="I36" s="770">
        <f t="shared" si="3"/>
        <v>100164000</v>
      </c>
      <c r="J36" s="850">
        <v>100164</v>
      </c>
    </row>
    <row r="37" spans="1:10" ht="15.75">
      <c r="A37" s="854" t="s">
        <v>742</v>
      </c>
      <c r="B37" s="776" t="s">
        <v>749</v>
      </c>
      <c r="C37" s="814"/>
      <c r="D37" s="772"/>
      <c r="E37" s="773"/>
      <c r="F37" s="769">
        <f>SUM(F35:F36)</f>
        <v>101388000</v>
      </c>
      <c r="G37" s="770">
        <f t="shared" si="2"/>
        <v>67592000</v>
      </c>
      <c r="H37" s="770">
        <v>33796000</v>
      </c>
      <c r="I37" s="770">
        <f t="shared" si="3"/>
        <v>101388000</v>
      </c>
      <c r="J37" s="850">
        <f>SUM(J35:J36)</f>
        <v>101388</v>
      </c>
    </row>
    <row r="38" spans="1:10" ht="18" customHeight="1">
      <c r="A38" s="854" t="s">
        <v>750</v>
      </c>
      <c r="B38" s="813" t="s">
        <v>751</v>
      </c>
      <c r="C38" s="774"/>
      <c r="D38" s="772"/>
      <c r="E38" s="773"/>
      <c r="F38" s="778">
        <f>F29+F33+F37</f>
        <v>327534000</v>
      </c>
      <c r="G38" s="779">
        <f t="shared" si="2"/>
        <v>218356000</v>
      </c>
      <c r="H38" s="779">
        <v>109178000</v>
      </c>
      <c r="I38" s="779">
        <f t="shared" si="3"/>
        <v>327534000</v>
      </c>
      <c r="J38" s="855">
        <f>J29+J33+J37</f>
        <v>327534</v>
      </c>
    </row>
    <row r="39" spans="1:10" ht="18" customHeight="1">
      <c r="A39" s="854" t="s">
        <v>752</v>
      </c>
      <c r="B39" s="813" t="s">
        <v>753</v>
      </c>
      <c r="C39" s="774" t="s">
        <v>754</v>
      </c>
      <c r="D39" s="772"/>
      <c r="E39" s="773"/>
      <c r="F39" s="778">
        <v>77059000</v>
      </c>
      <c r="G39" s="779">
        <f t="shared" si="2"/>
        <v>51372666.666666664</v>
      </c>
      <c r="H39" s="779">
        <v>25686333.333333332</v>
      </c>
      <c r="I39" s="779">
        <f t="shared" si="3"/>
        <v>77059000</v>
      </c>
      <c r="J39" s="855">
        <v>77059</v>
      </c>
    </row>
    <row r="40" spans="1:10" ht="15.75" customHeight="1">
      <c r="A40" s="854" t="s">
        <v>755</v>
      </c>
      <c r="B40" s="813" t="s">
        <v>756</v>
      </c>
      <c r="C40" s="774" t="s">
        <v>757</v>
      </c>
      <c r="D40" s="772"/>
      <c r="E40" s="773"/>
      <c r="F40" s="778">
        <v>39707272</v>
      </c>
      <c r="G40" s="779">
        <f t="shared" si="2"/>
        <v>26471514.666666668</v>
      </c>
      <c r="H40" s="779">
        <v>13235757.333333334</v>
      </c>
      <c r="I40" s="779">
        <f t="shared" si="3"/>
        <v>39707272</v>
      </c>
      <c r="J40" s="855">
        <v>39707</v>
      </c>
    </row>
    <row r="41" spans="1:10" ht="15.75">
      <c r="A41" s="856" t="s">
        <v>758</v>
      </c>
      <c r="B41" s="768" t="s">
        <v>0</v>
      </c>
      <c r="C41" s="774"/>
      <c r="D41" s="772"/>
      <c r="E41" s="773"/>
      <c r="F41" s="769"/>
      <c r="G41" s="770"/>
      <c r="H41" s="770"/>
      <c r="I41" s="770"/>
      <c r="J41" s="850"/>
    </row>
    <row r="42" spans="1:10" ht="15.75">
      <c r="A42" s="856" t="s">
        <v>1</v>
      </c>
      <c r="B42" s="759" t="s">
        <v>2</v>
      </c>
      <c r="C42" s="815">
        <v>7.8602</v>
      </c>
      <c r="D42" s="772" t="s">
        <v>707</v>
      </c>
      <c r="E42" s="773">
        <v>3950000</v>
      </c>
      <c r="F42" s="769">
        <f>C42*3950000</f>
        <v>31047790</v>
      </c>
      <c r="G42" s="770">
        <f aca="true" t="shared" si="4" ref="G42:G54">F42/12*8</f>
        <v>20698526.666666668</v>
      </c>
      <c r="H42" s="770">
        <v>10349263.333333334</v>
      </c>
      <c r="I42" s="770">
        <f aca="true" t="shared" si="5" ref="I42:I49">H42+G42</f>
        <v>31047790</v>
      </c>
      <c r="J42" s="850">
        <v>31048</v>
      </c>
    </row>
    <row r="43" spans="1:10" ht="15.75">
      <c r="A43" s="856" t="s">
        <v>3</v>
      </c>
      <c r="B43" s="759" t="s">
        <v>43</v>
      </c>
      <c r="C43" s="815" t="s">
        <v>4</v>
      </c>
      <c r="D43" s="772" t="s">
        <v>707</v>
      </c>
      <c r="E43" s="773">
        <v>300</v>
      </c>
      <c r="F43" s="769">
        <f>2*39301*300</f>
        <v>23580600</v>
      </c>
      <c r="G43" s="770">
        <f t="shared" si="4"/>
        <v>15720400</v>
      </c>
      <c r="H43" s="770">
        <v>7860200</v>
      </c>
      <c r="I43" s="770">
        <f t="shared" si="5"/>
        <v>23580600</v>
      </c>
      <c r="J43" s="850">
        <v>23580</v>
      </c>
    </row>
    <row r="44" spans="1:10" ht="15.75">
      <c r="A44" s="853" t="s">
        <v>5</v>
      </c>
      <c r="B44" s="759" t="s">
        <v>6</v>
      </c>
      <c r="C44" s="815"/>
      <c r="D44" s="772"/>
      <c r="E44" s="773"/>
      <c r="F44" s="766">
        <f>SUM(F42:F43)</f>
        <v>54628390</v>
      </c>
      <c r="G44" s="767">
        <f t="shared" si="4"/>
        <v>36418926.666666664</v>
      </c>
      <c r="H44" s="767">
        <v>18209463.333333332</v>
      </c>
      <c r="I44" s="767">
        <f t="shared" si="5"/>
        <v>54628390</v>
      </c>
      <c r="J44" s="848">
        <f>SUM(J42:J43)</f>
        <v>54628</v>
      </c>
    </row>
    <row r="45" spans="1:10" ht="15.75">
      <c r="A45" s="853" t="s">
        <v>7</v>
      </c>
      <c r="B45" s="759" t="s">
        <v>8</v>
      </c>
      <c r="C45" s="774">
        <v>100</v>
      </c>
      <c r="D45" s="772" t="s">
        <v>707</v>
      </c>
      <c r="E45" s="773">
        <v>55360</v>
      </c>
      <c r="F45" s="766">
        <f>C45*E45</f>
        <v>5536000</v>
      </c>
      <c r="G45" s="767">
        <f t="shared" si="4"/>
        <v>3690666.6666666665</v>
      </c>
      <c r="H45" s="767">
        <v>1845333.3333333333</v>
      </c>
      <c r="I45" s="767">
        <f t="shared" si="5"/>
        <v>5536000</v>
      </c>
      <c r="J45" s="848">
        <v>5536</v>
      </c>
    </row>
    <row r="46" spans="1:10" ht="29.25" customHeight="1">
      <c r="A46" s="853" t="s">
        <v>9</v>
      </c>
      <c r="B46" s="811" t="s">
        <v>10</v>
      </c>
      <c r="C46" s="774">
        <v>18</v>
      </c>
      <c r="D46" s="772" t="s">
        <v>707</v>
      </c>
      <c r="E46" s="773">
        <v>145000</v>
      </c>
      <c r="F46" s="766">
        <f>C46*(E46*130%)</f>
        <v>3393000</v>
      </c>
      <c r="G46" s="767">
        <f t="shared" si="4"/>
        <v>2262000</v>
      </c>
      <c r="H46" s="767">
        <v>1131000</v>
      </c>
      <c r="I46" s="767">
        <f t="shared" si="5"/>
        <v>3393000</v>
      </c>
      <c r="J46" s="848">
        <v>3393</v>
      </c>
    </row>
    <row r="47" spans="1:10" ht="31.5">
      <c r="A47" s="853" t="s">
        <v>11</v>
      </c>
      <c r="B47" s="811" t="s">
        <v>12</v>
      </c>
      <c r="C47" s="774">
        <v>65</v>
      </c>
      <c r="D47" s="772" t="s">
        <v>707</v>
      </c>
      <c r="E47" s="773">
        <v>109000</v>
      </c>
      <c r="F47" s="766">
        <f>C47*(E47*150%)</f>
        <v>10627500</v>
      </c>
      <c r="G47" s="767">
        <f t="shared" si="4"/>
        <v>7085000</v>
      </c>
      <c r="H47" s="767">
        <v>3542500</v>
      </c>
      <c r="I47" s="767">
        <f t="shared" si="5"/>
        <v>10627500</v>
      </c>
      <c r="J47" s="848">
        <v>10628</v>
      </c>
    </row>
    <row r="48" spans="1:10" ht="31.5">
      <c r="A48" s="853" t="s">
        <v>13</v>
      </c>
      <c r="B48" s="811" t="s">
        <v>14</v>
      </c>
      <c r="C48" s="774">
        <v>25</v>
      </c>
      <c r="D48" s="772" t="s">
        <v>707</v>
      </c>
      <c r="E48" s="773">
        <v>500000</v>
      </c>
      <c r="F48" s="766">
        <f>C48*(E48*110%)</f>
        <v>13750000</v>
      </c>
      <c r="G48" s="767">
        <f t="shared" si="4"/>
        <v>9166666.666666666</v>
      </c>
      <c r="H48" s="767">
        <v>4583333.333333333</v>
      </c>
      <c r="I48" s="767">
        <f t="shared" si="5"/>
        <v>13750000</v>
      </c>
      <c r="J48" s="848">
        <v>13750</v>
      </c>
    </row>
    <row r="49" spans="1:10" ht="31.5">
      <c r="A49" s="853" t="s">
        <v>15</v>
      </c>
      <c r="B49" s="811" t="s">
        <v>16</v>
      </c>
      <c r="C49" s="774">
        <v>36</v>
      </c>
      <c r="D49" s="772" t="s">
        <v>707</v>
      </c>
      <c r="E49" s="773">
        <v>206100</v>
      </c>
      <c r="F49" s="766">
        <f>C49*(E49*120%)</f>
        <v>8903520</v>
      </c>
      <c r="G49" s="767">
        <f t="shared" si="4"/>
        <v>5935680</v>
      </c>
      <c r="H49" s="767">
        <v>2967840</v>
      </c>
      <c r="I49" s="767">
        <f t="shared" si="5"/>
        <v>8903520</v>
      </c>
      <c r="J49" s="848">
        <v>8904</v>
      </c>
    </row>
    <row r="50" spans="1:10" ht="15.75">
      <c r="A50" s="854" t="s">
        <v>17</v>
      </c>
      <c r="B50" s="776" t="s">
        <v>18</v>
      </c>
      <c r="C50" s="777"/>
      <c r="D50" s="772"/>
      <c r="E50" s="773"/>
      <c r="F50" s="778"/>
      <c r="G50" s="779">
        <f t="shared" si="4"/>
        <v>0</v>
      </c>
      <c r="H50" s="779">
        <v>0</v>
      </c>
      <c r="I50" s="779"/>
      <c r="J50" s="855"/>
    </row>
    <row r="51" spans="1:10" ht="15.75">
      <c r="A51" s="851" t="s">
        <v>19</v>
      </c>
      <c r="B51" s="768" t="s">
        <v>637</v>
      </c>
      <c r="C51" s="774">
        <v>58</v>
      </c>
      <c r="D51" s="772" t="s">
        <v>707</v>
      </c>
      <c r="E51" s="773">
        <v>494100</v>
      </c>
      <c r="F51" s="766">
        <f>C51*E51</f>
        <v>28657800</v>
      </c>
      <c r="G51" s="767">
        <f t="shared" si="4"/>
        <v>19105200</v>
      </c>
      <c r="H51" s="767">
        <v>9552600</v>
      </c>
      <c r="I51" s="767">
        <f>H51+G51</f>
        <v>28657800</v>
      </c>
      <c r="J51" s="848">
        <v>28658</v>
      </c>
    </row>
    <row r="52" spans="1:10" ht="31.5">
      <c r="A52" s="853" t="s">
        <v>20</v>
      </c>
      <c r="B52" s="811" t="s">
        <v>21</v>
      </c>
      <c r="C52" s="774">
        <v>40</v>
      </c>
      <c r="D52" s="772" t="s">
        <v>22</v>
      </c>
      <c r="E52" s="773">
        <v>468350</v>
      </c>
      <c r="F52" s="766">
        <f>C52*(E52*110%)</f>
        <v>20607400.000000004</v>
      </c>
      <c r="G52" s="767">
        <f t="shared" si="4"/>
        <v>13738266.66666667</v>
      </c>
      <c r="H52" s="767">
        <v>6869133.333333335</v>
      </c>
      <c r="I52" s="767">
        <f>H52+G52</f>
        <v>20607400.000000004</v>
      </c>
      <c r="J52" s="848">
        <v>20607</v>
      </c>
    </row>
    <row r="53" spans="1:10" ht="15.75">
      <c r="A53" s="854" t="s">
        <v>758</v>
      </c>
      <c r="B53" s="776" t="s">
        <v>23</v>
      </c>
      <c r="C53" s="774"/>
      <c r="D53" s="772"/>
      <c r="E53" s="773"/>
      <c r="F53" s="778">
        <f>SUM(F44:F52)</f>
        <v>146103610</v>
      </c>
      <c r="G53" s="779">
        <f t="shared" si="4"/>
        <v>97402406.66666667</v>
      </c>
      <c r="H53" s="779">
        <v>48701203.333333336</v>
      </c>
      <c r="I53" s="779">
        <f>H53+G53</f>
        <v>146103610</v>
      </c>
      <c r="J53" s="855">
        <f>SUM(J44:J52)</f>
        <v>146104</v>
      </c>
    </row>
    <row r="54" spans="1:10" ht="30.75" customHeight="1">
      <c r="A54" s="857" t="s">
        <v>24</v>
      </c>
      <c r="B54" s="813" t="s">
        <v>25</v>
      </c>
      <c r="C54" s="774"/>
      <c r="D54" s="772"/>
      <c r="E54" s="773"/>
      <c r="F54" s="778">
        <f>F40+F53</f>
        <v>185810882</v>
      </c>
      <c r="G54" s="779">
        <f t="shared" si="4"/>
        <v>123873921.33333333</v>
      </c>
      <c r="H54" s="779">
        <v>61936960.666666664</v>
      </c>
      <c r="I54" s="779">
        <f>H54+G54</f>
        <v>185810882</v>
      </c>
      <c r="J54" s="855">
        <f>J40+J53</f>
        <v>185811</v>
      </c>
    </row>
    <row r="55" spans="1:10" ht="15.75" customHeight="1">
      <c r="A55" s="854" t="s">
        <v>26</v>
      </c>
      <c r="B55" s="816" t="s">
        <v>27</v>
      </c>
      <c r="C55" s="774"/>
      <c r="D55" s="772"/>
      <c r="E55" s="773"/>
      <c r="F55" s="778"/>
      <c r="G55" s="779"/>
      <c r="H55" s="779"/>
      <c r="I55" s="779"/>
      <c r="J55" s="855"/>
    </row>
    <row r="56" spans="1:10" ht="15.75" customHeight="1">
      <c r="A56" s="853" t="s">
        <v>28</v>
      </c>
      <c r="B56" s="811" t="s">
        <v>29</v>
      </c>
      <c r="C56" s="774" t="s">
        <v>30</v>
      </c>
      <c r="D56" s="772"/>
      <c r="E56" s="773"/>
      <c r="F56" s="766">
        <v>76000000</v>
      </c>
      <c r="G56" s="767">
        <f>F56/12*8</f>
        <v>50666666.666666664</v>
      </c>
      <c r="H56" s="767">
        <v>25333333.333333332</v>
      </c>
      <c r="I56" s="767">
        <f>H56+G56</f>
        <v>76000000</v>
      </c>
      <c r="J56" s="848">
        <v>76000</v>
      </c>
    </row>
    <row r="57" spans="1:10" ht="15.75">
      <c r="A57" s="853" t="s">
        <v>31</v>
      </c>
      <c r="B57" s="759" t="s">
        <v>32</v>
      </c>
      <c r="C57" s="774">
        <v>23767</v>
      </c>
      <c r="D57" s="772" t="s">
        <v>707</v>
      </c>
      <c r="E57" s="773">
        <v>1140</v>
      </c>
      <c r="F57" s="766">
        <f>C57*E57</f>
        <v>27094380</v>
      </c>
      <c r="G57" s="767">
        <f>F57/12*8</f>
        <v>18062920</v>
      </c>
      <c r="H57" s="767">
        <v>9031460</v>
      </c>
      <c r="I57" s="767">
        <f>H57+G57</f>
        <v>27094380</v>
      </c>
      <c r="J57" s="848">
        <v>27094</v>
      </c>
    </row>
    <row r="58" spans="1:10" ht="30" customHeight="1">
      <c r="A58" s="857" t="s">
        <v>33</v>
      </c>
      <c r="B58" s="776" t="s">
        <v>34</v>
      </c>
      <c r="C58" s="777"/>
      <c r="D58" s="817"/>
      <c r="E58" s="818"/>
      <c r="F58" s="819">
        <f>SUM(F56:F57)</f>
        <v>103094380</v>
      </c>
      <c r="G58" s="820">
        <f>F58/12*8</f>
        <v>68729586.66666667</v>
      </c>
      <c r="H58" s="779">
        <v>34364793.333333336</v>
      </c>
      <c r="I58" s="779">
        <f>H58+G58</f>
        <v>103094380</v>
      </c>
      <c r="J58" s="855">
        <f>SUM(J56:J57)</f>
        <v>103094</v>
      </c>
    </row>
    <row r="59" spans="1:10" ht="30" customHeight="1">
      <c r="A59" s="857" t="s">
        <v>35</v>
      </c>
      <c r="B59" s="776" t="s">
        <v>36</v>
      </c>
      <c r="C59" s="771">
        <v>15498000</v>
      </c>
      <c r="D59" s="817" t="s">
        <v>37</v>
      </c>
      <c r="E59" s="821">
        <v>1.5</v>
      </c>
      <c r="F59" s="819">
        <f>C59*E59+1000</f>
        <v>23248000</v>
      </c>
      <c r="G59" s="820">
        <f>F59/12*8</f>
        <v>15498666.666666666</v>
      </c>
      <c r="H59" s="779">
        <v>7749333.333333333</v>
      </c>
      <c r="I59" s="779">
        <f>H59+G59</f>
        <v>23248000</v>
      </c>
      <c r="J59" s="855">
        <v>23248</v>
      </c>
    </row>
    <row r="60" spans="1:10" s="822" customFormat="1" ht="27.75" customHeight="1" thickBot="1">
      <c r="A60" s="858"/>
      <c r="B60" s="859" t="s">
        <v>38</v>
      </c>
      <c r="C60" s="860"/>
      <c r="D60" s="861"/>
      <c r="E60" s="862"/>
      <c r="F60" s="863">
        <f>F23+F38+F39+F54+F58+F59</f>
        <v>912766863</v>
      </c>
      <c r="G60" s="864">
        <f>F60/12*8</f>
        <v>608511242</v>
      </c>
      <c r="H60" s="864">
        <v>285126487.6666667</v>
      </c>
      <c r="I60" s="864">
        <f>H60+G60</f>
        <v>893637729.6666667</v>
      </c>
      <c r="J60" s="865">
        <f>J23+J38+J39+J54+J58+J59</f>
        <v>893638</v>
      </c>
    </row>
    <row r="61" spans="1:7" s="829" customFormat="1" ht="15.75">
      <c r="A61" s="823"/>
      <c r="B61" s="824"/>
      <c r="C61" s="823"/>
      <c r="D61" s="825"/>
      <c r="E61" s="826"/>
      <c r="F61" s="827"/>
      <c r="G61" s="828"/>
    </row>
    <row r="62" spans="2:3" ht="15.75">
      <c r="B62" s="830"/>
      <c r="C62" s="831"/>
    </row>
    <row r="63" spans="2:3" ht="15.75">
      <c r="B63" s="835"/>
      <c r="C63" s="836"/>
    </row>
    <row r="64" spans="2:3" ht="15.75">
      <c r="B64" s="837"/>
      <c r="C64" s="838"/>
    </row>
  </sheetData>
  <mergeCells count="11">
    <mergeCell ref="G9:G10"/>
    <mergeCell ref="J9:J10"/>
    <mergeCell ref="A4:J4"/>
    <mergeCell ref="A5:J5"/>
    <mergeCell ref="A6:J6"/>
    <mergeCell ref="H9:H10"/>
    <mergeCell ref="I9:I10"/>
    <mergeCell ref="B9:B10"/>
    <mergeCell ref="A9:A10"/>
    <mergeCell ref="C10:D10"/>
    <mergeCell ref="C9:F9"/>
  </mergeCells>
  <printOptions horizontalCentered="1"/>
  <pageMargins left="0.31496062992125984" right="0.31496062992125984" top="0.69" bottom="0.15748031496062992" header="0.48" footer="0.15748031496062992"/>
  <pageSetup horizontalDpi="300" verticalDpi="300" orientation="portrait" paperSize="9" scale="65" r:id="rId1"/>
  <headerFooter alignWithMargins="0">
    <oddHeader>&amp;L14. melléklet a 15/2013.(V.2.) önkormányzti rendelethez
"17. melléklet az 1/2013.(II.01.) önkormányzati rendelethez"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57"/>
  <sheetViews>
    <sheetView view="pageBreakPreview" zoomScaleSheetLayoutView="100" workbookViewId="0" topLeftCell="B1">
      <selection activeCell="F41" sqref="F41"/>
    </sheetView>
  </sheetViews>
  <sheetFormatPr defaultColWidth="9.00390625" defaultRowHeight="12.75"/>
  <cols>
    <col min="1" max="1" width="55.25390625" style="202" customWidth="1"/>
    <col min="2" max="2" width="11.75390625" style="202" customWidth="1"/>
    <col min="3" max="3" width="14.25390625" style="202" customWidth="1"/>
    <col min="4" max="4" width="55.25390625" style="202" customWidth="1"/>
    <col min="5" max="5" width="11.75390625" style="202" customWidth="1"/>
    <col min="6" max="6" width="14.25390625" style="202" customWidth="1"/>
    <col min="7" max="16384" width="9.125" style="202" customWidth="1"/>
  </cols>
  <sheetData>
    <row r="1" ht="12" customHeight="1"/>
    <row r="2" spans="1:5" s="203" customFormat="1" ht="15">
      <c r="A2" s="903" t="s">
        <v>179</v>
      </c>
      <c r="B2" s="904"/>
      <c r="C2" s="904"/>
      <c r="D2" s="904"/>
      <c r="E2" s="905"/>
    </row>
    <row r="3" spans="1:4" ht="15.75" thickBot="1">
      <c r="A3" s="204"/>
      <c r="B3" s="204"/>
      <c r="C3" s="204"/>
      <c r="D3" s="204"/>
    </row>
    <row r="4" spans="1:6" ht="14.25">
      <c r="A4" s="906" t="s">
        <v>141</v>
      </c>
      <c r="B4" s="907"/>
      <c r="C4" s="205"/>
      <c r="D4" s="906" t="s">
        <v>142</v>
      </c>
      <c r="E4" s="908"/>
      <c r="F4" s="909"/>
    </row>
    <row r="5" spans="1:6" ht="15" thickBot="1">
      <c r="A5" s="206"/>
      <c r="B5" s="207" t="s">
        <v>53</v>
      </c>
      <c r="C5" s="208" t="s">
        <v>54</v>
      </c>
      <c r="D5" s="209"/>
      <c r="E5" s="207" t="s">
        <v>53</v>
      </c>
      <c r="F5" s="210" t="s">
        <v>54</v>
      </c>
    </row>
    <row r="6" spans="1:6" ht="15">
      <c r="A6" s="211" t="s">
        <v>57</v>
      </c>
      <c r="B6" s="212">
        <v>1000</v>
      </c>
      <c r="C6" s="213">
        <v>1000</v>
      </c>
      <c r="D6" s="214" t="s">
        <v>180</v>
      </c>
      <c r="E6" s="212">
        <v>837643</v>
      </c>
      <c r="F6" s="217">
        <v>864763</v>
      </c>
    </row>
    <row r="7" spans="1:6" ht="15">
      <c r="A7" s="215" t="s">
        <v>181</v>
      </c>
      <c r="B7" s="216">
        <v>268721</v>
      </c>
      <c r="C7" s="217">
        <v>268721</v>
      </c>
      <c r="D7" s="218" t="s">
        <v>182</v>
      </c>
      <c r="E7" s="219">
        <v>222964</v>
      </c>
      <c r="F7" s="221">
        <v>229586</v>
      </c>
    </row>
    <row r="8" spans="1:6" ht="15">
      <c r="A8" s="220" t="s">
        <v>62</v>
      </c>
      <c r="B8" s="219">
        <v>1645016</v>
      </c>
      <c r="C8" s="221">
        <v>1645016</v>
      </c>
      <c r="D8" s="222" t="s">
        <v>183</v>
      </c>
      <c r="E8" s="219">
        <f>1242901+5000</f>
        <v>1247901</v>
      </c>
      <c r="F8" s="221">
        <v>1256561</v>
      </c>
    </row>
    <row r="9" spans="1:6" ht="15">
      <c r="A9" s="220" t="s">
        <v>184</v>
      </c>
      <c r="B9" s="219">
        <v>855379</v>
      </c>
      <c r="C9" s="221">
        <v>893637</v>
      </c>
      <c r="D9" s="218" t="s">
        <v>185</v>
      </c>
      <c r="E9" s="219">
        <v>420631</v>
      </c>
      <c r="F9" s="221">
        <v>425980</v>
      </c>
    </row>
    <row r="10" spans="1:6" ht="15">
      <c r="A10" s="220" t="s">
        <v>80</v>
      </c>
      <c r="B10" s="219">
        <v>105021</v>
      </c>
      <c r="C10" s="221">
        <v>120229</v>
      </c>
      <c r="D10" s="218" t="s">
        <v>186</v>
      </c>
      <c r="E10" s="219">
        <v>155714</v>
      </c>
      <c r="F10" s="221">
        <v>161429</v>
      </c>
    </row>
    <row r="11" spans="1:6" ht="15">
      <c r="A11" s="220" t="s">
        <v>187</v>
      </c>
      <c r="B11" s="219">
        <f>SUM(B12:B16)</f>
        <v>105257</v>
      </c>
      <c r="C11" s="221">
        <v>105257</v>
      </c>
      <c r="D11" s="218" t="s">
        <v>117</v>
      </c>
      <c r="E11" s="219">
        <v>13000</v>
      </c>
      <c r="F11" s="221">
        <v>13000</v>
      </c>
    </row>
    <row r="12" spans="1:6" ht="15">
      <c r="A12" s="223" t="s">
        <v>188</v>
      </c>
      <c r="B12" s="224">
        <v>20241</v>
      </c>
      <c r="C12" s="225">
        <v>20241</v>
      </c>
      <c r="D12" s="226" t="s">
        <v>118</v>
      </c>
      <c r="E12" s="219">
        <v>100000</v>
      </c>
      <c r="F12" s="221">
        <v>100000</v>
      </c>
    </row>
    <row r="13" spans="1:6" ht="15">
      <c r="A13" s="223" t="s">
        <v>189</v>
      </c>
      <c r="B13" s="224">
        <v>7000</v>
      </c>
      <c r="C13" s="225">
        <v>7000</v>
      </c>
      <c r="D13" s="226" t="s">
        <v>119</v>
      </c>
      <c r="E13" s="219">
        <f>SUM(E14:E16)</f>
        <v>46632</v>
      </c>
      <c r="F13" s="221">
        <v>46632</v>
      </c>
    </row>
    <row r="14" spans="1:6" ht="15.75">
      <c r="A14" s="223" t="s">
        <v>190</v>
      </c>
      <c r="B14" s="224">
        <v>1200</v>
      </c>
      <c r="C14" s="225">
        <v>1200</v>
      </c>
      <c r="D14" s="227" t="s">
        <v>191</v>
      </c>
      <c r="E14" s="228">
        <v>5000</v>
      </c>
      <c r="F14" s="221">
        <v>5000</v>
      </c>
    </row>
    <row r="15" spans="1:6" ht="15.75">
      <c r="A15" s="223" t="s">
        <v>192</v>
      </c>
      <c r="B15" s="224">
        <f>36200+38616</f>
        <v>74816</v>
      </c>
      <c r="C15" s="225">
        <v>74816</v>
      </c>
      <c r="D15" s="227" t="s">
        <v>193</v>
      </c>
      <c r="E15" s="228">
        <v>32632</v>
      </c>
      <c r="F15" s="221">
        <v>32632</v>
      </c>
    </row>
    <row r="16" spans="1:6" ht="15.75">
      <c r="A16" s="223" t="s">
        <v>194</v>
      </c>
      <c r="B16" s="224">
        <v>2000</v>
      </c>
      <c r="C16" s="225">
        <v>2000</v>
      </c>
      <c r="D16" s="227" t="s">
        <v>195</v>
      </c>
      <c r="E16" s="228">
        <v>9000</v>
      </c>
      <c r="F16" s="221">
        <v>9000</v>
      </c>
    </row>
    <row r="17" spans="1:6" ht="15">
      <c r="A17" s="229" t="s">
        <v>97</v>
      </c>
      <c r="B17" s="230">
        <v>1507660</v>
      </c>
      <c r="C17" s="231">
        <v>1545918</v>
      </c>
      <c r="D17" s="232" t="s">
        <v>196</v>
      </c>
      <c r="E17" s="219">
        <f>SUM(E18:E18)</f>
        <v>25000</v>
      </c>
      <c r="F17" s="221">
        <v>25000</v>
      </c>
    </row>
    <row r="18" spans="1:6" ht="15">
      <c r="A18" s="223"/>
      <c r="B18" s="224"/>
      <c r="C18" s="225"/>
      <c r="D18" s="233" t="s">
        <v>197</v>
      </c>
      <c r="E18" s="224">
        <v>25000</v>
      </c>
      <c r="F18" s="221">
        <v>25000</v>
      </c>
    </row>
    <row r="19" spans="1:6" ht="15">
      <c r="A19" s="223"/>
      <c r="B19" s="224"/>
      <c r="C19" s="225"/>
      <c r="D19" s="218" t="s">
        <v>198</v>
      </c>
      <c r="E19" s="219">
        <f>SUM(E20:E21)</f>
        <v>4800</v>
      </c>
      <c r="F19" s="221">
        <v>4800</v>
      </c>
    </row>
    <row r="20" spans="1:6" ht="15">
      <c r="A20" s="229"/>
      <c r="B20" s="230"/>
      <c r="C20" s="231"/>
      <c r="D20" s="234" t="s">
        <v>188</v>
      </c>
      <c r="E20" s="224">
        <v>2800</v>
      </c>
      <c r="F20" s="221">
        <v>2800</v>
      </c>
    </row>
    <row r="21" spans="1:6" ht="15">
      <c r="A21" s="220"/>
      <c r="B21" s="224"/>
      <c r="C21" s="235"/>
      <c r="D21" s="236" t="s">
        <v>199</v>
      </c>
      <c r="E21" s="237">
        <v>2000</v>
      </c>
      <c r="F21" s="221">
        <v>2000</v>
      </c>
    </row>
    <row r="22" spans="1:6" ht="30.75" thickBot="1">
      <c r="A22" s="238"/>
      <c r="B22" s="239"/>
      <c r="C22" s="240"/>
      <c r="D22" s="241" t="s">
        <v>169</v>
      </c>
      <c r="E22" s="242">
        <v>1507660</v>
      </c>
      <c r="F22" s="307">
        <v>1545918</v>
      </c>
    </row>
    <row r="23" spans="1:256" s="248" customFormat="1" ht="15" thickBot="1">
      <c r="A23" s="243" t="s">
        <v>170</v>
      </c>
      <c r="B23" s="244">
        <f>SUM(B6,B7,B8,B9,B10,B11,B17)</f>
        <v>4488054</v>
      </c>
      <c r="C23" s="244">
        <f>SUM(C6,C7,C8,C9,C10,C11,C17)</f>
        <v>4579778</v>
      </c>
      <c r="D23" s="245" t="s">
        <v>171</v>
      </c>
      <c r="E23" s="244">
        <f>SUM(E6:E13,E17,E19,E22)</f>
        <v>4581945</v>
      </c>
      <c r="F23" s="246">
        <f>SUM(F6:F13,F17,F19,F22)</f>
        <v>4673669</v>
      </c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  <c r="EX23" s="247"/>
      <c r="EY23" s="247"/>
      <c r="EZ23" s="247"/>
      <c r="FA23" s="247"/>
      <c r="FB23" s="247"/>
      <c r="FC23" s="247"/>
      <c r="FD23" s="247"/>
      <c r="FE23" s="247"/>
      <c r="FF23" s="247"/>
      <c r="FG23" s="247"/>
      <c r="FH23" s="247"/>
      <c r="FI23" s="247"/>
      <c r="FJ23" s="247"/>
      <c r="FK23" s="247"/>
      <c r="FL23" s="247"/>
      <c r="FM23" s="247"/>
      <c r="FN23" s="247"/>
      <c r="FO23" s="247"/>
      <c r="FP23" s="247"/>
      <c r="FQ23" s="247"/>
      <c r="FR23" s="247"/>
      <c r="FS23" s="247"/>
      <c r="FT23" s="247"/>
      <c r="FU23" s="247"/>
      <c r="FV23" s="247"/>
      <c r="FW23" s="247"/>
      <c r="FX23" s="247"/>
      <c r="FY23" s="247"/>
      <c r="FZ23" s="247"/>
      <c r="GA23" s="247"/>
      <c r="GB23" s="247"/>
      <c r="GC23" s="247"/>
      <c r="GD23" s="247"/>
      <c r="GE23" s="247"/>
      <c r="GF23" s="247"/>
      <c r="GG23" s="247"/>
      <c r="GH23" s="247"/>
      <c r="GI23" s="247"/>
      <c r="GJ23" s="247"/>
      <c r="GK23" s="247"/>
      <c r="GL23" s="247"/>
      <c r="GM23" s="247"/>
      <c r="GN23" s="247"/>
      <c r="GO23" s="247"/>
      <c r="GP23" s="247"/>
      <c r="GQ23" s="247"/>
      <c r="GR23" s="247"/>
      <c r="GS23" s="247"/>
      <c r="GT23" s="247"/>
      <c r="GU23" s="247"/>
      <c r="GV23" s="247"/>
      <c r="GW23" s="247"/>
      <c r="GX23" s="247"/>
      <c r="GY23" s="247"/>
      <c r="GZ23" s="247"/>
      <c r="HA23" s="247"/>
      <c r="HB23" s="247"/>
      <c r="HC23" s="247"/>
      <c r="HD23" s="247"/>
      <c r="HE23" s="247"/>
      <c r="HF23" s="247"/>
      <c r="HG23" s="247"/>
      <c r="HH23" s="247"/>
      <c r="HI23" s="247"/>
      <c r="HJ23" s="247"/>
      <c r="HK23" s="247"/>
      <c r="HL23" s="247"/>
      <c r="HM23" s="247"/>
      <c r="HN23" s="247"/>
      <c r="HO23" s="247"/>
      <c r="HP23" s="247"/>
      <c r="HQ23" s="247"/>
      <c r="HR23" s="247"/>
      <c r="HS23" s="247"/>
      <c r="HT23" s="247"/>
      <c r="HU23" s="247"/>
      <c r="HV23" s="247"/>
      <c r="HW23" s="247"/>
      <c r="HX23" s="247"/>
      <c r="HY23" s="247"/>
      <c r="HZ23" s="247"/>
      <c r="IA23" s="247"/>
      <c r="IB23" s="247"/>
      <c r="IC23" s="247"/>
      <c r="ID23" s="247"/>
      <c r="IE23" s="247"/>
      <c r="IF23" s="247"/>
      <c r="IG23" s="247"/>
      <c r="IH23" s="247"/>
      <c r="II23" s="247"/>
      <c r="IJ23" s="247"/>
      <c r="IK23" s="247"/>
      <c r="IL23" s="247"/>
      <c r="IM23" s="247"/>
      <c r="IN23" s="247"/>
      <c r="IO23" s="247"/>
      <c r="IP23" s="247"/>
      <c r="IQ23" s="247"/>
      <c r="IR23" s="247"/>
      <c r="IS23" s="247"/>
      <c r="IT23" s="247"/>
      <c r="IU23" s="247"/>
      <c r="IV23" s="247"/>
    </row>
    <row r="24" spans="1:6" s="247" customFormat="1" ht="14.25">
      <c r="A24" s="249" t="s">
        <v>200</v>
      </c>
      <c r="B24" s="250"/>
      <c r="C24" s="251"/>
      <c r="D24" s="252"/>
      <c r="E24" s="250"/>
      <c r="F24" s="253"/>
    </row>
    <row r="25" spans="1:6" s="247" customFormat="1" ht="15.75" thickBot="1">
      <c r="A25" s="254" t="s">
        <v>201</v>
      </c>
      <c r="B25" s="230">
        <v>93891</v>
      </c>
      <c r="C25" s="231">
        <v>93891</v>
      </c>
      <c r="D25" s="255"/>
      <c r="E25" s="256"/>
      <c r="F25" s="257"/>
    </row>
    <row r="26" spans="1:6" s="247" customFormat="1" ht="15" thickBot="1">
      <c r="A26" s="258" t="s">
        <v>202</v>
      </c>
      <c r="B26" s="259">
        <f>SUM(B23,B25)</f>
        <v>4581945</v>
      </c>
      <c r="C26" s="259">
        <f>SUM(C23+C25)</f>
        <v>4673669</v>
      </c>
      <c r="D26" s="260" t="s">
        <v>202</v>
      </c>
      <c r="E26" s="261">
        <f>SUM(E23)</f>
        <v>4581945</v>
      </c>
      <c r="F26" s="262">
        <f>SUM(F23)</f>
        <v>4673669</v>
      </c>
    </row>
    <row r="27" spans="1:5" s="247" customFormat="1" ht="15">
      <c r="A27" s="3"/>
      <c r="B27" s="3"/>
      <c r="C27" s="3"/>
      <c r="D27" s="3"/>
      <c r="E27" s="263"/>
    </row>
    <row r="28" spans="1:5" s="247" customFormat="1" ht="15">
      <c r="A28" s="3"/>
      <c r="B28" s="3"/>
      <c r="C28" s="3"/>
      <c r="D28" s="204"/>
      <c r="E28" s="263"/>
    </row>
    <row r="29" spans="1:4" ht="13.5" customHeight="1">
      <c r="A29" s="204"/>
      <c r="B29" s="204"/>
      <c r="C29" s="204"/>
      <c r="D29" s="264"/>
    </row>
    <row r="30" spans="1:6" s="203" customFormat="1" ht="15" customHeight="1">
      <c r="A30" s="903" t="s">
        <v>203</v>
      </c>
      <c r="B30" s="903"/>
      <c r="C30" s="903"/>
      <c r="D30" s="903"/>
      <c r="E30" s="903"/>
      <c r="F30" s="903"/>
    </row>
    <row r="31" spans="1:4" ht="14.25" customHeight="1" thickBot="1">
      <c r="A31" s="204"/>
      <c r="B31" s="204"/>
      <c r="C31" s="204"/>
      <c r="D31" s="265"/>
    </row>
    <row r="32" spans="1:6" s="203" customFormat="1" ht="14.25">
      <c r="A32" s="906" t="s">
        <v>141</v>
      </c>
      <c r="B32" s="908"/>
      <c r="C32" s="909"/>
      <c r="D32" s="906" t="s">
        <v>142</v>
      </c>
      <c r="E32" s="908"/>
      <c r="F32" s="909"/>
    </row>
    <row r="33" spans="1:6" s="203" customFormat="1" ht="15" thickBot="1">
      <c r="A33" s="266"/>
      <c r="B33" s="207" t="s">
        <v>53</v>
      </c>
      <c r="C33" s="208" t="s">
        <v>54</v>
      </c>
      <c r="D33" s="267"/>
      <c r="E33" s="207" t="s">
        <v>55</v>
      </c>
      <c r="F33" s="210" t="s">
        <v>54</v>
      </c>
    </row>
    <row r="34" spans="1:6" s="203" customFormat="1" ht="15">
      <c r="A34" s="211" t="s">
        <v>159</v>
      </c>
      <c r="B34" s="212">
        <v>450279</v>
      </c>
      <c r="C34" s="213">
        <v>450279</v>
      </c>
      <c r="D34" s="211" t="s">
        <v>204</v>
      </c>
      <c r="E34" s="212">
        <v>2136937</v>
      </c>
      <c r="F34" s="221">
        <v>2136937</v>
      </c>
    </row>
    <row r="35" spans="1:6" s="203" customFormat="1" ht="15">
      <c r="A35" s="220" t="s">
        <v>205</v>
      </c>
      <c r="B35" s="219">
        <v>1978</v>
      </c>
      <c r="C35" s="221">
        <v>1978</v>
      </c>
      <c r="D35" s="220" t="s">
        <v>206</v>
      </c>
      <c r="E35" s="219">
        <v>138549</v>
      </c>
      <c r="F35" s="221">
        <v>138549</v>
      </c>
    </row>
    <row r="36" spans="1:6" ht="15">
      <c r="A36" s="215" t="s">
        <v>207</v>
      </c>
      <c r="B36" s="216">
        <f>3129041+127081</f>
        <v>3256122</v>
      </c>
      <c r="C36" s="217">
        <v>3256122</v>
      </c>
      <c r="D36" s="268" t="s">
        <v>208</v>
      </c>
      <c r="E36" s="219">
        <v>134081</v>
      </c>
      <c r="F36" s="221">
        <v>134081</v>
      </c>
    </row>
    <row r="37" spans="1:6" ht="15">
      <c r="A37" s="223" t="s">
        <v>209</v>
      </c>
      <c r="B37" s="224">
        <f>11084+202281+127081</f>
        <v>340446</v>
      </c>
      <c r="C37" s="225">
        <v>340446</v>
      </c>
      <c r="D37" s="220" t="s">
        <v>121</v>
      </c>
      <c r="E37" s="219">
        <v>2280302</v>
      </c>
      <c r="F37" s="221">
        <v>2280302</v>
      </c>
    </row>
    <row r="38" spans="1:6" ht="15">
      <c r="A38" s="220" t="s">
        <v>210</v>
      </c>
      <c r="B38" s="219">
        <f>SUM(B39:B40)</f>
        <v>4192</v>
      </c>
      <c r="C38" s="221">
        <v>4192</v>
      </c>
      <c r="D38" s="220" t="s">
        <v>211</v>
      </c>
      <c r="E38" s="219">
        <f>SUM(E39:E40)</f>
        <v>5300</v>
      </c>
      <c r="F38" s="221">
        <v>5300</v>
      </c>
    </row>
    <row r="39" spans="1:6" ht="15">
      <c r="A39" s="269" t="s">
        <v>212</v>
      </c>
      <c r="B39" s="270">
        <v>2500</v>
      </c>
      <c r="C39" s="271">
        <v>2500</v>
      </c>
      <c r="D39" s="223" t="s">
        <v>213</v>
      </c>
      <c r="E39" s="224">
        <v>3500</v>
      </c>
      <c r="F39" s="221">
        <v>3500</v>
      </c>
    </row>
    <row r="40" spans="1:6" ht="15">
      <c r="A40" s="269" t="s">
        <v>214</v>
      </c>
      <c r="B40" s="270">
        <v>1692</v>
      </c>
      <c r="C40" s="271">
        <v>1692</v>
      </c>
      <c r="D40" s="223" t="s">
        <v>128</v>
      </c>
      <c r="E40" s="224">
        <v>1800</v>
      </c>
      <c r="F40" s="221">
        <v>1800</v>
      </c>
    </row>
    <row r="41" spans="1:6" ht="15">
      <c r="A41" s="220" t="s">
        <v>215</v>
      </c>
      <c r="B41" s="216">
        <f>SUM(B42)</f>
        <v>128864</v>
      </c>
      <c r="C41" s="217">
        <v>128864</v>
      </c>
      <c r="D41" s="272" t="s">
        <v>120</v>
      </c>
      <c r="E41" s="230">
        <v>50000</v>
      </c>
      <c r="F41" s="221">
        <v>50000</v>
      </c>
    </row>
    <row r="42" spans="1:6" s="273" customFormat="1" ht="15">
      <c r="A42" s="269" t="s">
        <v>67</v>
      </c>
      <c r="B42" s="270">
        <v>128864</v>
      </c>
      <c r="C42" s="271">
        <v>128864</v>
      </c>
      <c r="D42" s="220" t="s">
        <v>216</v>
      </c>
      <c r="E42" s="219">
        <v>40164</v>
      </c>
      <c r="F42" s="221">
        <v>40164</v>
      </c>
    </row>
    <row r="43" spans="1:6" ht="15">
      <c r="A43" s="223"/>
      <c r="B43" s="224"/>
      <c r="C43" s="225"/>
      <c r="D43" s="272" t="s">
        <v>217</v>
      </c>
      <c r="E43" s="230">
        <v>52213</v>
      </c>
      <c r="F43" s="221">
        <v>52213</v>
      </c>
    </row>
    <row r="44" spans="1:6" ht="15">
      <c r="A44" s="223"/>
      <c r="B44" s="224"/>
      <c r="C44" s="235"/>
      <c r="D44" s="274" t="s">
        <v>132</v>
      </c>
      <c r="E44" s="275">
        <f>SUM(E45:E45)</f>
        <v>3046</v>
      </c>
      <c r="F44" s="221">
        <v>3046</v>
      </c>
    </row>
    <row r="45" spans="1:6" s="273" customFormat="1" ht="15.75" thickBot="1">
      <c r="A45" s="276"/>
      <c r="B45" s="277"/>
      <c r="C45" s="278"/>
      <c r="D45" s="279" t="s">
        <v>218</v>
      </c>
      <c r="E45" s="237">
        <v>3046</v>
      </c>
      <c r="F45" s="307">
        <v>3046</v>
      </c>
    </row>
    <row r="46" spans="1:7" ht="15" thickBot="1">
      <c r="A46" s="280" t="s">
        <v>170</v>
      </c>
      <c r="B46" s="261">
        <f>SUM(B34,B35,B36,B38,B41)</f>
        <v>3841435</v>
      </c>
      <c r="C46" s="261">
        <f>SUM(C34,C35,C36,C38,C41)</f>
        <v>3841435</v>
      </c>
      <c r="D46" s="280" t="s">
        <v>171</v>
      </c>
      <c r="E46" s="261">
        <f>SUM(E34,E35,E36,E37,E38,E41,E42,E43,E44)</f>
        <v>4840592</v>
      </c>
      <c r="F46" s="246">
        <f>SUM(F34,F35,F36,F37,F38,F41,F42,F43,F44)</f>
        <v>4840592</v>
      </c>
      <c r="G46" s="281"/>
    </row>
    <row r="47" spans="1:6" ht="15">
      <c r="A47" s="282" t="s">
        <v>219</v>
      </c>
      <c r="B47" s="283"/>
      <c r="C47" s="284"/>
      <c r="D47" s="285"/>
      <c r="E47" s="286"/>
      <c r="F47" s="217"/>
    </row>
    <row r="48" spans="1:6" ht="15">
      <c r="A48" s="287" t="s">
        <v>220</v>
      </c>
      <c r="B48" s="283">
        <f>SUM(B49,B50)</f>
        <v>1122696</v>
      </c>
      <c r="C48" s="283">
        <f>SUM(C49,C50)</f>
        <v>1122696</v>
      </c>
      <c r="D48" s="285"/>
      <c r="E48" s="286"/>
      <c r="F48" s="221"/>
    </row>
    <row r="49" spans="1:6" ht="15">
      <c r="A49" s="288" t="s">
        <v>221</v>
      </c>
      <c r="B49" s="219">
        <v>407978</v>
      </c>
      <c r="C49" s="221">
        <v>407978</v>
      </c>
      <c r="D49" s="254"/>
      <c r="E49" s="289"/>
      <c r="F49" s="221"/>
    </row>
    <row r="50" spans="1:6" ht="29.25">
      <c r="A50" s="288" t="s">
        <v>222</v>
      </c>
      <c r="B50" s="219">
        <f>SUM(B51:B52)</f>
        <v>714718</v>
      </c>
      <c r="C50" s="221">
        <v>714718</v>
      </c>
      <c r="D50" s="290" t="s">
        <v>223</v>
      </c>
      <c r="E50" s="291">
        <v>123539</v>
      </c>
      <c r="F50" s="308">
        <v>123539</v>
      </c>
    </row>
    <row r="51" spans="1:6" ht="15">
      <c r="A51" s="269" t="s">
        <v>224</v>
      </c>
      <c r="B51" s="270">
        <v>250000</v>
      </c>
      <c r="C51" s="271">
        <v>250000</v>
      </c>
      <c r="D51" s="292"/>
      <c r="E51" s="293"/>
      <c r="F51" s="309"/>
    </row>
    <row r="52" spans="1:6" ht="15.75" thickBot="1">
      <c r="A52" s="269" t="s">
        <v>225</v>
      </c>
      <c r="B52" s="270">
        <v>464718</v>
      </c>
      <c r="C52" s="294">
        <v>464718</v>
      </c>
      <c r="D52" s="292"/>
      <c r="E52" s="293"/>
      <c r="F52" s="309"/>
    </row>
    <row r="53" spans="1:7" ht="15" thickBot="1">
      <c r="A53" s="243" t="s">
        <v>202</v>
      </c>
      <c r="B53" s="244">
        <f>SUM(B46,B48)</f>
        <v>4964131</v>
      </c>
      <c r="C53" s="244">
        <f>SUM(C46,C48)</f>
        <v>4964131</v>
      </c>
      <c r="D53" s="295" t="s">
        <v>202</v>
      </c>
      <c r="E53" s="296">
        <f>SUM(E46,E50)</f>
        <v>4964131</v>
      </c>
      <c r="F53" s="297">
        <f>SUM(F46,F50)</f>
        <v>4964131</v>
      </c>
      <c r="G53" s="281"/>
    </row>
    <row r="54" spans="1:6" ht="14.25">
      <c r="A54" s="298"/>
      <c r="B54" s="299"/>
      <c r="C54" s="299"/>
      <c r="D54" s="298"/>
      <c r="E54" s="299"/>
      <c r="F54" s="300"/>
    </row>
    <row r="55" spans="1:4" ht="12.75">
      <c r="A55" s="203"/>
      <c r="B55" s="301"/>
      <c r="C55" s="301"/>
      <c r="D55" s="301"/>
    </row>
    <row r="56" spans="1:4" ht="12.75">
      <c r="A56" s="302"/>
      <c r="B56" s="303"/>
      <c r="C56" s="303"/>
      <c r="D56" s="281"/>
    </row>
    <row r="57" spans="1:6" ht="14.25">
      <c r="A57" s="304" t="s">
        <v>226</v>
      </c>
      <c r="B57" s="305">
        <f>SUM(B26,B53)</f>
        <v>9546076</v>
      </c>
      <c r="C57" s="305">
        <f>SUM(C26,C53)</f>
        <v>9637800</v>
      </c>
      <c r="D57" s="304" t="s">
        <v>227</v>
      </c>
      <c r="E57" s="306">
        <f>SUM(E26,E53)</f>
        <v>9546076</v>
      </c>
      <c r="F57" s="306">
        <f>SUM(F26,F53)</f>
        <v>9637800</v>
      </c>
    </row>
  </sheetData>
  <mergeCells count="6">
    <mergeCell ref="A2:E2"/>
    <mergeCell ref="A4:B4"/>
    <mergeCell ref="A30:F30"/>
    <mergeCell ref="A32:C32"/>
    <mergeCell ref="D32:F32"/>
    <mergeCell ref="D4:F4"/>
  </mergeCells>
  <printOptions horizontalCentered="1"/>
  <pageMargins left="0.15748031496062992" right="0.15748031496062992" top="0.65" bottom="0.984251968503937" header="0.35" footer="0.15748031496062992"/>
  <pageSetup horizontalDpi="300" verticalDpi="300" orientation="portrait" paperSize="9" scale="62" r:id="rId1"/>
  <headerFooter alignWithMargins="0">
    <oddHeader>&amp;L 2. melléklet a 15/2013.(V.2.) önkormányzati rendelethez
"2. melléklet az 1/2013.(II.01.) önkormányzati rendelethez"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SheetLayoutView="100" workbookViewId="0" topLeftCell="G1">
      <selection activeCell="H44" sqref="H44"/>
    </sheetView>
  </sheetViews>
  <sheetFormatPr defaultColWidth="9.00390625" defaultRowHeight="12.75"/>
  <cols>
    <col min="1" max="1" width="49.625" style="0" customWidth="1"/>
    <col min="2" max="13" width="14.75390625" style="0" customWidth="1"/>
    <col min="14" max="14" width="13.75390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880" t="s">
        <v>44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905"/>
    </row>
    <row r="3" spans="1:13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4" ht="66.75" customHeight="1">
      <c r="A4" s="4" t="s">
        <v>45</v>
      </c>
      <c r="B4" s="881" t="s">
        <v>46</v>
      </c>
      <c r="C4" s="882"/>
      <c r="D4" s="881" t="s">
        <v>47</v>
      </c>
      <c r="E4" s="882"/>
      <c r="F4" s="881" t="s">
        <v>48</v>
      </c>
      <c r="G4" s="882"/>
      <c r="H4" s="5" t="s">
        <v>49</v>
      </c>
      <c r="I4" s="881" t="s">
        <v>50</v>
      </c>
      <c r="J4" s="882"/>
      <c r="K4" s="881" t="s">
        <v>51</v>
      </c>
      <c r="L4" s="882"/>
      <c r="M4" s="883" t="s">
        <v>52</v>
      </c>
      <c r="N4" s="884"/>
    </row>
    <row r="5" spans="1:14" ht="12.75" customHeight="1">
      <c r="A5" s="6"/>
      <c r="B5" s="7" t="s">
        <v>53</v>
      </c>
      <c r="C5" s="7" t="s">
        <v>54</v>
      </c>
      <c r="D5" s="8" t="s">
        <v>53</v>
      </c>
      <c r="E5" s="7" t="s">
        <v>54</v>
      </c>
      <c r="F5" s="8" t="s">
        <v>53</v>
      </c>
      <c r="G5" s="7" t="s">
        <v>54</v>
      </c>
      <c r="H5" s="7" t="s">
        <v>54</v>
      </c>
      <c r="I5" s="7" t="s">
        <v>53</v>
      </c>
      <c r="J5" s="7" t="s">
        <v>54</v>
      </c>
      <c r="K5" s="7" t="s">
        <v>53</v>
      </c>
      <c r="L5" s="7" t="s">
        <v>54</v>
      </c>
      <c r="M5" s="9" t="s">
        <v>55</v>
      </c>
      <c r="N5" s="10" t="s">
        <v>54</v>
      </c>
    </row>
    <row r="6" spans="1:14" ht="12.75" customHeight="1">
      <c r="A6" s="11" t="s">
        <v>56</v>
      </c>
      <c r="B6" s="12">
        <f>SUM(B7,B8,B12)</f>
        <v>1852019</v>
      </c>
      <c r="C6" s="12">
        <f>SUM(C7,C8,C12)</f>
        <v>1852019</v>
      </c>
      <c r="D6" s="12">
        <f>SUM(D7,D8,D12)</f>
        <v>2000</v>
      </c>
      <c r="E6" s="12">
        <f>SUM(E7,E8,E12)</f>
        <v>2000</v>
      </c>
      <c r="F6" s="12">
        <f>SUM(F7,F8,F12)</f>
        <v>7723</v>
      </c>
      <c r="G6" s="12">
        <v>489</v>
      </c>
      <c r="H6" s="12">
        <v>7234</v>
      </c>
      <c r="I6" s="12">
        <f>SUM(I7,I8,I12)</f>
        <v>168371</v>
      </c>
      <c r="J6" s="12">
        <f>SUM(J7,J8,J12)</f>
        <v>168371</v>
      </c>
      <c r="K6" s="12">
        <f>SUM(K7,K8,K12)</f>
        <v>15466</v>
      </c>
      <c r="L6" s="12">
        <f>SUM(L7,L8,L12)</f>
        <v>15466</v>
      </c>
      <c r="M6" s="13">
        <f aca="true" t="shared" si="0" ref="M6:M50">SUM(B6+D6+F6+I6+K6)</f>
        <v>2045579</v>
      </c>
      <c r="N6" s="14">
        <f aca="true" t="shared" si="1" ref="N6:N50">SUM(C6+E6+G6+H6+J6+L6)</f>
        <v>2045579</v>
      </c>
    </row>
    <row r="7" spans="1:14" s="18" customFormat="1" ht="12.75" customHeight="1">
      <c r="A7" s="15" t="s">
        <v>57</v>
      </c>
      <c r="B7" s="16">
        <v>0</v>
      </c>
      <c r="C7" s="16"/>
      <c r="D7" s="16">
        <v>0</v>
      </c>
      <c r="E7" s="16"/>
      <c r="F7" s="16">
        <v>1000</v>
      </c>
      <c r="G7" s="16">
        <v>296</v>
      </c>
      <c r="H7" s="16">
        <v>704</v>
      </c>
      <c r="I7" s="16">
        <v>0</v>
      </c>
      <c r="J7" s="16"/>
      <c r="K7" s="16">
        <v>0</v>
      </c>
      <c r="L7" s="17"/>
      <c r="M7" s="13">
        <f t="shared" si="0"/>
        <v>1000</v>
      </c>
      <c r="N7" s="14">
        <f t="shared" si="1"/>
        <v>1000</v>
      </c>
    </row>
    <row r="8" spans="1:14" s="18" customFormat="1" ht="12.75" customHeight="1">
      <c r="A8" s="15" t="s">
        <v>58</v>
      </c>
      <c r="B8" s="16">
        <f>SUM(B9:B11)</f>
        <v>80139</v>
      </c>
      <c r="C8" s="16">
        <f>SUM(C9:C11)</f>
        <v>80139</v>
      </c>
      <c r="D8" s="16">
        <f>SUM(D9:D11)</f>
        <v>0</v>
      </c>
      <c r="E8" s="16"/>
      <c r="F8" s="16">
        <f>SUM(F9:F11)</f>
        <v>6723</v>
      </c>
      <c r="G8" s="16">
        <v>193</v>
      </c>
      <c r="H8" s="16">
        <v>6530</v>
      </c>
      <c r="I8" s="16">
        <f>SUM(I9:I11)</f>
        <v>168371</v>
      </c>
      <c r="J8" s="16">
        <f>SUM(J9:J11)</f>
        <v>168371</v>
      </c>
      <c r="K8" s="16">
        <f>SUM(K9:K11)</f>
        <v>15466</v>
      </c>
      <c r="L8" s="16">
        <f>SUM(L9:L11)</f>
        <v>15466</v>
      </c>
      <c r="M8" s="13">
        <f t="shared" si="0"/>
        <v>270699</v>
      </c>
      <c r="N8" s="14">
        <f t="shared" si="1"/>
        <v>270699</v>
      </c>
    </row>
    <row r="9" spans="1:14" s="24" customFormat="1" ht="25.5">
      <c r="A9" s="19" t="s">
        <v>59</v>
      </c>
      <c r="B9" s="20">
        <v>47472</v>
      </c>
      <c r="C9" s="20">
        <v>47472</v>
      </c>
      <c r="D9" s="20"/>
      <c r="E9" s="20"/>
      <c r="F9" s="20">
        <v>6048</v>
      </c>
      <c r="G9" s="20">
        <v>136</v>
      </c>
      <c r="H9" s="20">
        <v>5912</v>
      </c>
      <c r="I9" s="20">
        <v>129030</v>
      </c>
      <c r="J9" s="20">
        <v>129030</v>
      </c>
      <c r="K9" s="20">
        <v>12435</v>
      </c>
      <c r="L9" s="21">
        <v>12435</v>
      </c>
      <c r="M9" s="22">
        <f t="shared" si="0"/>
        <v>194985</v>
      </c>
      <c r="N9" s="23">
        <f t="shared" si="1"/>
        <v>194985</v>
      </c>
    </row>
    <row r="10" spans="1:14" s="24" customFormat="1" ht="12.75" customHeight="1">
      <c r="A10" s="25" t="s">
        <v>60</v>
      </c>
      <c r="B10" s="20">
        <v>29667</v>
      </c>
      <c r="C10" s="20">
        <v>29667</v>
      </c>
      <c r="D10" s="20"/>
      <c r="E10" s="20"/>
      <c r="F10" s="20">
        <v>475</v>
      </c>
      <c r="G10" s="20">
        <v>37</v>
      </c>
      <c r="H10" s="20">
        <v>438</v>
      </c>
      <c r="I10" s="20">
        <v>39341</v>
      </c>
      <c r="J10" s="20">
        <v>39341</v>
      </c>
      <c r="K10" s="20">
        <v>3031</v>
      </c>
      <c r="L10" s="21">
        <v>3031</v>
      </c>
      <c r="M10" s="22">
        <f t="shared" si="0"/>
        <v>72514</v>
      </c>
      <c r="N10" s="23">
        <f t="shared" si="1"/>
        <v>72514</v>
      </c>
    </row>
    <row r="11" spans="1:14" s="24" customFormat="1" ht="12.75" customHeight="1">
      <c r="A11" s="25" t="s">
        <v>61</v>
      </c>
      <c r="B11" s="20">
        <v>3000</v>
      </c>
      <c r="C11" s="20">
        <v>3000</v>
      </c>
      <c r="D11" s="20"/>
      <c r="E11" s="20"/>
      <c r="F11" s="20">
        <v>200</v>
      </c>
      <c r="G11" s="20">
        <v>20</v>
      </c>
      <c r="H11" s="20">
        <v>180</v>
      </c>
      <c r="I11" s="20"/>
      <c r="J11" s="20"/>
      <c r="K11" s="20"/>
      <c r="L11" s="21"/>
      <c r="M11" s="22">
        <f t="shared" si="0"/>
        <v>3200</v>
      </c>
      <c r="N11" s="23">
        <f t="shared" si="1"/>
        <v>3200</v>
      </c>
    </row>
    <row r="12" spans="1:14" s="18" customFormat="1" ht="12.75" customHeight="1">
      <c r="A12" s="15" t="s">
        <v>62</v>
      </c>
      <c r="B12" s="16">
        <f>SUM(B13,B20,B23,B24,B25,B26)</f>
        <v>1771880</v>
      </c>
      <c r="C12" s="16">
        <f>SUM(C13,C20,C23,C24,C25,C26)</f>
        <v>1771880</v>
      </c>
      <c r="D12" s="16">
        <f>SUM(D13,D20,D23,D24,D25,D26)</f>
        <v>2000</v>
      </c>
      <c r="E12" s="16">
        <f>SUM(E13,E20,E23,E24,E25,E26)</f>
        <v>2000</v>
      </c>
      <c r="F12" s="16">
        <f>SUM(F13,F20,F23,F24,F25,F26)</f>
        <v>0</v>
      </c>
      <c r="G12" s="16"/>
      <c r="H12" s="16"/>
      <c r="I12" s="16">
        <f>SUM(I13,I20,I23,I24,I25,I26)</f>
        <v>0</v>
      </c>
      <c r="J12" s="16"/>
      <c r="K12" s="16">
        <f>SUM(K13,K20,K23,K24,K25,K26)</f>
        <v>0</v>
      </c>
      <c r="L12" s="17"/>
      <c r="M12" s="22">
        <f t="shared" si="0"/>
        <v>1773880</v>
      </c>
      <c r="N12" s="23">
        <f t="shared" si="1"/>
        <v>1773880</v>
      </c>
    </row>
    <row r="13" spans="1:14" s="24" customFormat="1" ht="12.75" customHeight="1">
      <c r="A13" s="25" t="s">
        <v>63</v>
      </c>
      <c r="B13" s="20">
        <f>SUM(B14:B19)</f>
        <v>1567000</v>
      </c>
      <c r="C13" s="20">
        <v>1567000</v>
      </c>
      <c r="D13" s="20">
        <f>SUM(D14:D19)</f>
        <v>0</v>
      </c>
      <c r="E13" s="20"/>
      <c r="F13" s="20"/>
      <c r="G13" s="20"/>
      <c r="H13" s="20"/>
      <c r="I13" s="20">
        <f>SUM(I14:I19)</f>
        <v>0</v>
      </c>
      <c r="J13" s="20"/>
      <c r="K13" s="20">
        <f>SUM(K14:K19)</f>
        <v>0</v>
      </c>
      <c r="L13" s="21"/>
      <c r="M13" s="22">
        <f t="shared" si="0"/>
        <v>1567000</v>
      </c>
      <c r="N13" s="23">
        <f t="shared" si="1"/>
        <v>1567000</v>
      </c>
    </row>
    <row r="14" spans="1:14" s="29" customFormat="1" ht="12.75" customHeight="1">
      <c r="A14" s="26" t="s">
        <v>64</v>
      </c>
      <c r="B14" s="27">
        <v>305000</v>
      </c>
      <c r="C14" s="27">
        <v>305000</v>
      </c>
      <c r="D14" s="27"/>
      <c r="E14" s="27"/>
      <c r="F14" s="27"/>
      <c r="G14" s="27"/>
      <c r="H14" s="27"/>
      <c r="I14" s="27"/>
      <c r="J14" s="27"/>
      <c r="K14" s="27"/>
      <c r="L14" s="28"/>
      <c r="M14" s="22">
        <f t="shared" si="0"/>
        <v>305000</v>
      </c>
      <c r="N14" s="23">
        <f t="shared" si="1"/>
        <v>305000</v>
      </c>
    </row>
    <row r="15" spans="1:14" s="29" customFormat="1" ht="12.75" customHeight="1">
      <c r="A15" s="26" t="s">
        <v>65</v>
      </c>
      <c r="B15" s="27">
        <v>90000</v>
      </c>
      <c r="C15" s="27">
        <v>90000</v>
      </c>
      <c r="D15" s="27"/>
      <c r="E15" s="27"/>
      <c r="F15" s="27"/>
      <c r="G15" s="27"/>
      <c r="H15" s="27"/>
      <c r="I15" s="27"/>
      <c r="J15" s="27"/>
      <c r="K15" s="27"/>
      <c r="L15" s="28"/>
      <c r="M15" s="22">
        <f t="shared" si="0"/>
        <v>90000</v>
      </c>
      <c r="N15" s="23">
        <f t="shared" si="1"/>
        <v>90000</v>
      </c>
    </row>
    <row r="16" spans="1:14" s="29" customFormat="1" ht="12.75" customHeight="1">
      <c r="A16" s="26" t="s">
        <v>66</v>
      </c>
      <c r="B16" s="27">
        <v>22000</v>
      </c>
      <c r="C16" s="27">
        <v>22000</v>
      </c>
      <c r="D16" s="27"/>
      <c r="E16" s="27"/>
      <c r="F16" s="27"/>
      <c r="G16" s="27"/>
      <c r="H16" s="27"/>
      <c r="I16" s="27"/>
      <c r="J16" s="27"/>
      <c r="K16" s="27"/>
      <c r="L16" s="28"/>
      <c r="M16" s="22">
        <f t="shared" si="0"/>
        <v>22000</v>
      </c>
      <c r="N16" s="23">
        <f t="shared" si="1"/>
        <v>22000</v>
      </c>
    </row>
    <row r="17" spans="1:14" s="29" customFormat="1" ht="12.75" customHeight="1">
      <c r="A17" s="26" t="s">
        <v>67</v>
      </c>
      <c r="B17" s="27">
        <v>1135000</v>
      </c>
      <c r="C17" s="27">
        <v>1135000</v>
      </c>
      <c r="D17" s="27"/>
      <c r="E17" s="27"/>
      <c r="F17" s="27"/>
      <c r="G17" s="27"/>
      <c r="H17" s="27"/>
      <c r="I17" s="27"/>
      <c r="J17" s="27"/>
      <c r="K17" s="27"/>
      <c r="L17" s="28"/>
      <c r="M17" s="22">
        <f t="shared" si="0"/>
        <v>1135000</v>
      </c>
      <c r="N17" s="23">
        <f t="shared" si="1"/>
        <v>1135000</v>
      </c>
    </row>
    <row r="18" spans="1:14" s="29" customFormat="1" ht="12.75">
      <c r="A18" s="26" t="s">
        <v>68</v>
      </c>
      <c r="B18" s="30">
        <v>14000</v>
      </c>
      <c r="C18" s="30">
        <v>14000</v>
      </c>
      <c r="D18" s="30"/>
      <c r="E18" s="30"/>
      <c r="F18" s="30"/>
      <c r="G18" s="30"/>
      <c r="H18" s="30"/>
      <c r="I18" s="30"/>
      <c r="J18" s="30"/>
      <c r="K18" s="30"/>
      <c r="L18" s="31"/>
      <c r="M18" s="22">
        <f t="shared" si="0"/>
        <v>14000</v>
      </c>
      <c r="N18" s="23">
        <f t="shared" si="1"/>
        <v>14000</v>
      </c>
    </row>
    <row r="19" spans="1:14" s="29" customFormat="1" ht="12.75">
      <c r="A19" s="32" t="s">
        <v>69</v>
      </c>
      <c r="B19" s="27">
        <v>1000</v>
      </c>
      <c r="C19" s="27">
        <v>1000</v>
      </c>
      <c r="D19" s="27"/>
      <c r="E19" s="27"/>
      <c r="F19" s="27"/>
      <c r="G19" s="27"/>
      <c r="H19" s="27"/>
      <c r="I19" s="27"/>
      <c r="J19" s="27"/>
      <c r="K19" s="27"/>
      <c r="L19" s="28"/>
      <c r="M19" s="22">
        <f t="shared" si="0"/>
        <v>1000</v>
      </c>
      <c r="N19" s="23">
        <f t="shared" si="1"/>
        <v>1000</v>
      </c>
    </row>
    <row r="20" spans="1:14" s="24" customFormat="1" ht="12.75">
      <c r="A20" s="25" t="s">
        <v>70</v>
      </c>
      <c r="B20" s="33">
        <f>SUM(B21:B22)</f>
        <v>115200</v>
      </c>
      <c r="C20" s="33">
        <v>115200</v>
      </c>
      <c r="D20" s="33">
        <f>SUM(D21:D22)</f>
        <v>0</v>
      </c>
      <c r="E20" s="33"/>
      <c r="F20" s="33"/>
      <c r="G20" s="33"/>
      <c r="H20" s="33"/>
      <c r="I20" s="33">
        <f>SUM(I21:I22)</f>
        <v>0</v>
      </c>
      <c r="J20" s="33"/>
      <c r="K20" s="33">
        <f>SUM(K21:K22)</f>
        <v>0</v>
      </c>
      <c r="L20" s="34"/>
      <c r="M20" s="22">
        <f t="shared" si="0"/>
        <v>115200</v>
      </c>
      <c r="N20" s="23">
        <f t="shared" si="1"/>
        <v>115200</v>
      </c>
    </row>
    <row r="21" spans="1:14" s="29" customFormat="1" ht="12.75">
      <c r="A21" s="26" t="s">
        <v>71</v>
      </c>
      <c r="B21" s="30">
        <v>115000</v>
      </c>
      <c r="C21" s="30">
        <v>115000</v>
      </c>
      <c r="D21" s="30"/>
      <c r="E21" s="30"/>
      <c r="F21" s="30"/>
      <c r="G21" s="30"/>
      <c r="H21" s="30"/>
      <c r="I21" s="30"/>
      <c r="J21" s="30"/>
      <c r="K21" s="30"/>
      <c r="L21" s="31"/>
      <c r="M21" s="22">
        <f t="shared" si="0"/>
        <v>115000</v>
      </c>
      <c r="N21" s="23">
        <f t="shared" si="1"/>
        <v>115000</v>
      </c>
    </row>
    <row r="22" spans="1:14" s="29" customFormat="1" ht="12.75">
      <c r="A22" s="26" t="s">
        <v>72</v>
      </c>
      <c r="B22" s="30">
        <v>200</v>
      </c>
      <c r="C22" s="30">
        <v>200</v>
      </c>
      <c r="D22" s="30"/>
      <c r="E22" s="30"/>
      <c r="F22" s="30"/>
      <c r="G22" s="30"/>
      <c r="H22" s="30"/>
      <c r="I22" s="30"/>
      <c r="J22" s="30"/>
      <c r="K22" s="30"/>
      <c r="L22" s="31"/>
      <c r="M22" s="22">
        <f t="shared" si="0"/>
        <v>200</v>
      </c>
      <c r="N22" s="23">
        <f t="shared" si="1"/>
        <v>200</v>
      </c>
    </row>
    <row r="23" spans="1:14" s="24" customFormat="1" ht="12.75">
      <c r="A23" s="25" t="s">
        <v>73</v>
      </c>
      <c r="B23" s="33">
        <v>300</v>
      </c>
      <c r="C23" s="33">
        <v>300</v>
      </c>
      <c r="D23" s="33">
        <v>2000</v>
      </c>
      <c r="E23" s="33">
        <v>2000</v>
      </c>
      <c r="F23" s="33"/>
      <c r="G23" s="33"/>
      <c r="H23" s="33"/>
      <c r="I23" s="33"/>
      <c r="J23" s="33"/>
      <c r="K23" s="33"/>
      <c r="L23" s="34"/>
      <c r="M23" s="22">
        <f t="shared" si="0"/>
        <v>2300</v>
      </c>
      <c r="N23" s="23">
        <f t="shared" si="1"/>
        <v>2300</v>
      </c>
    </row>
    <row r="24" spans="1:14" s="24" customFormat="1" ht="12.75">
      <c r="A24" s="25" t="s">
        <v>74</v>
      </c>
      <c r="B24" s="33">
        <v>10000</v>
      </c>
      <c r="C24" s="33">
        <v>10000</v>
      </c>
      <c r="D24" s="33"/>
      <c r="E24" s="33"/>
      <c r="F24" s="33"/>
      <c r="G24" s="33"/>
      <c r="H24" s="33"/>
      <c r="I24" s="33"/>
      <c r="J24" s="33"/>
      <c r="K24" s="33"/>
      <c r="L24" s="34"/>
      <c r="M24" s="22">
        <f t="shared" si="0"/>
        <v>10000</v>
      </c>
      <c r="N24" s="23">
        <f t="shared" si="1"/>
        <v>10000</v>
      </c>
    </row>
    <row r="25" spans="1:14" s="24" customFormat="1" ht="12.75">
      <c r="A25" s="25" t="s">
        <v>75</v>
      </c>
      <c r="B25" s="33">
        <v>32380</v>
      </c>
      <c r="C25" s="33">
        <v>32380</v>
      </c>
      <c r="D25" s="33"/>
      <c r="E25" s="33"/>
      <c r="F25" s="33"/>
      <c r="G25" s="33"/>
      <c r="H25" s="33"/>
      <c r="I25" s="33"/>
      <c r="J25" s="33"/>
      <c r="K25" s="33"/>
      <c r="L25" s="34"/>
      <c r="M25" s="22">
        <f t="shared" si="0"/>
        <v>32380</v>
      </c>
      <c r="N25" s="23">
        <f t="shared" si="1"/>
        <v>32380</v>
      </c>
    </row>
    <row r="26" spans="1:14" s="24" customFormat="1" ht="12.75">
      <c r="A26" s="25" t="s">
        <v>76</v>
      </c>
      <c r="B26" s="33">
        <v>47000</v>
      </c>
      <c r="C26" s="33">
        <v>47000</v>
      </c>
      <c r="D26" s="33"/>
      <c r="E26" s="33"/>
      <c r="F26" s="33"/>
      <c r="G26" s="33"/>
      <c r="H26" s="33"/>
      <c r="I26" s="33"/>
      <c r="J26" s="33"/>
      <c r="K26" s="33"/>
      <c r="L26" s="34"/>
      <c r="M26" s="22">
        <f t="shared" si="0"/>
        <v>47000</v>
      </c>
      <c r="N26" s="23">
        <f t="shared" si="1"/>
        <v>47000</v>
      </c>
    </row>
    <row r="27" spans="1:14" s="38" customFormat="1" ht="12.75">
      <c r="A27" s="35" t="s">
        <v>77</v>
      </c>
      <c r="B27" s="36">
        <f>SUM(B28:B29)</f>
        <v>855379</v>
      </c>
      <c r="C27" s="36">
        <f>SUM(C28:C29)</f>
        <v>893637</v>
      </c>
      <c r="D27" s="36">
        <f>SUM(D28:D29)</f>
        <v>0</v>
      </c>
      <c r="E27" s="36">
        <f>SUM(E28:E29)</f>
        <v>0</v>
      </c>
      <c r="F27" s="36"/>
      <c r="G27" s="36"/>
      <c r="H27" s="36"/>
      <c r="I27" s="36">
        <f>SUM(I28:I29)</f>
        <v>0</v>
      </c>
      <c r="J27" s="36"/>
      <c r="K27" s="36">
        <f>SUM(K28:K29)</f>
        <v>0</v>
      </c>
      <c r="L27" s="37"/>
      <c r="M27" s="13">
        <f t="shared" si="0"/>
        <v>855379</v>
      </c>
      <c r="N27" s="14">
        <f t="shared" si="1"/>
        <v>893637</v>
      </c>
    </row>
    <row r="28" spans="1:14" s="24" customFormat="1" ht="12.75">
      <c r="A28" s="25" t="s">
        <v>78</v>
      </c>
      <c r="B28" s="33">
        <v>778320</v>
      </c>
      <c r="C28" s="33">
        <v>816578</v>
      </c>
      <c r="D28" s="33"/>
      <c r="E28" s="33"/>
      <c r="F28" s="33"/>
      <c r="G28" s="33"/>
      <c r="H28" s="33"/>
      <c r="I28" s="33"/>
      <c r="J28" s="33"/>
      <c r="K28" s="33"/>
      <c r="L28" s="34"/>
      <c r="M28" s="22">
        <f t="shared" si="0"/>
        <v>778320</v>
      </c>
      <c r="N28" s="23">
        <f t="shared" si="1"/>
        <v>816578</v>
      </c>
    </row>
    <row r="29" spans="1:14" s="29" customFormat="1" ht="12.75">
      <c r="A29" s="39" t="s">
        <v>79</v>
      </c>
      <c r="B29" s="40">
        <v>77059</v>
      </c>
      <c r="C29" s="40">
        <v>77059</v>
      </c>
      <c r="D29" s="40"/>
      <c r="E29" s="40"/>
      <c r="F29" s="40"/>
      <c r="G29" s="40"/>
      <c r="H29" s="40"/>
      <c r="I29" s="40"/>
      <c r="J29" s="40"/>
      <c r="K29" s="40"/>
      <c r="L29" s="41"/>
      <c r="M29" s="22">
        <f t="shared" si="0"/>
        <v>77059</v>
      </c>
      <c r="N29" s="23">
        <f t="shared" si="1"/>
        <v>77059</v>
      </c>
    </row>
    <row r="30" spans="1:14" s="38" customFormat="1" ht="12.75">
      <c r="A30" s="35" t="s">
        <v>80</v>
      </c>
      <c r="B30" s="36">
        <f>SUM(B31:B32)</f>
        <v>76210</v>
      </c>
      <c r="C30" s="36">
        <f>SUM(C31:C32)</f>
        <v>76210</v>
      </c>
      <c r="D30" s="36">
        <f>SUM(D31:D32)</f>
        <v>0</v>
      </c>
      <c r="E30" s="36">
        <f>SUM(E31:E32)</f>
        <v>0</v>
      </c>
      <c r="F30" s="36">
        <f>SUM(F31:F32)</f>
        <v>8431</v>
      </c>
      <c r="G30" s="36"/>
      <c r="H30" s="36">
        <f>SUM(H31:H32)</f>
        <v>23639</v>
      </c>
      <c r="I30" s="36">
        <f>SUM(I31:I32)</f>
        <v>19880</v>
      </c>
      <c r="J30" s="36">
        <f>SUM(J31:J32)</f>
        <v>19880</v>
      </c>
      <c r="K30" s="36">
        <f>SUM(K31:K32)</f>
        <v>500</v>
      </c>
      <c r="L30" s="36">
        <f>SUM(L31:L32)</f>
        <v>500</v>
      </c>
      <c r="M30" s="13">
        <f t="shared" si="0"/>
        <v>105021</v>
      </c>
      <c r="N30" s="14">
        <f t="shared" si="1"/>
        <v>120229</v>
      </c>
    </row>
    <row r="31" spans="1:14" s="24" customFormat="1" ht="12.75">
      <c r="A31" s="25" t="s">
        <v>81</v>
      </c>
      <c r="B31" s="33">
        <v>72410</v>
      </c>
      <c r="C31" s="33">
        <v>72410</v>
      </c>
      <c r="D31" s="33"/>
      <c r="E31" s="33"/>
      <c r="F31" s="33"/>
      <c r="G31" s="33"/>
      <c r="H31" s="33"/>
      <c r="I31" s="33">
        <v>10000</v>
      </c>
      <c r="J31" s="33">
        <v>10000</v>
      </c>
      <c r="K31" s="33"/>
      <c r="L31" s="34"/>
      <c r="M31" s="22">
        <f t="shared" si="0"/>
        <v>82410</v>
      </c>
      <c r="N31" s="23">
        <f t="shared" si="1"/>
        <v>82410</v>
      </c>
    </row>
    <row r="32" spans="1:14" s="24" customFormat="1" ht="12.75">
      <c r="A32" s="25" t="s">
        <v>82</v>
      </c>
      <c r="B32" s="33">
        <v>3800</v>
      </c>
      <c r="C32" s="33">
        <v>3800</v>
      </c>
      <c r="D32" s="33"/>
      <c r="E32" s="33"/>
      <c r="F32" s="33">
        <v>8431</v>
      </c>
      <c r="G32" s="33"/>
      <c r="H32" s="33">
        <v>23639</v>
      </c>
      <c r="I32" s="33">
        <v>9880</v>
      </c>
      <c r="J32" s="33">
        <v>9880</v>
      </c>
      <c r="K32" s="33">
        <v>500</v>
      </c>
      <c r="L32" s="34">
        <v>500</v>
      </c>
      <c r="M32" s="22">
        <f t="shared" si="0"/>
        <v>22611</v>
      </c>
      <c r="N32" s="23">
        <f t="shared" si="1"/>
        <v>37819</v>
      </c>
    </row>
    <row r="33" spans="1:14" ht="12.75">
      <c r="A33" s="42" t="s">
        <v>83</v>
      </c>
      <c r="B33" s="36">
        <f>SUM(B34:B39)</f>
        <v>450279</v>
      </c>
      <c r="C33" s="36">
        <f>SUM(C34:C39)</f>
        <v>450279</v>
      </c>
      <c r="D33" s="36">
        <f>SUM(D34:D39)</f>
        <v>0</v>
      </c>
      <c r="E33" s="36">
        <f>SUM(E34:E39)</f>
        <v>0</v>
      </c>
      <c r="F33" s="36">
        <f>SUM(F34:F39)</f>
        <v>0</v>
      </c>
      <c r="G33" s="36"/>
      <c r="H33" s="36"/>
      <c r="I33" s="36">
        <f>SUM(I34:I39)</f>
        <v>0</v>
      </c>
      <c r="J33" s="36"/>
      <c r="K33" s="36">
        <f>SUM(K34:K39)</f>
        <v>0</v>
      </c>
      <c r="L33" s="37"/>
      <c r="M33" s="13">
        <f t="shared" si="0"/>
        <v>450279</v>
      </c>
      <c r="N33" s="14">
        <f t="shared" si="1"/>
        <v>450279</v>
      </c>
    </row>
    <row r="34" spans="1:14" s="24" customFormat="1" ht="12.75">
      <c r="A34" s="25" t="s">
        <v>84</v>
      </c>
      <c r="B34" s="33">
        <v>250</v>
      </c>
      <c r="C34" s="33">
        <v>250</v>
      </c>
      <c r="D34" s="33"/>
      <c r="E34" s="33"/>
      <c r="F34" s="33"/>
      <c r="G34" s="33"/>
      <c r="H34" s="33"/>
      <c r="I34" s="33"/>
      <c r="J34" s="33"/>
      <c r="K34" s="33"/>
      <c r="L34" s="34"/>
      <c r="M34" s="22">
        <f t="shared" si="0"/>
        <v>250</v>
      </c>
      <c r="N34" s="23">
        <f t="shared" si="1"/>
        <v>250</v>
      </c>
    </row>
    <row r="35" spans="1:14" s="24" customFormat="1" ht="12.75">
      <c r="A35" s="25" t="s">
        <v>85</v>
      </c>
      <c r="B35" s="33">
        <v>277977</v>
      </c>
      <c r="C35" s="33">
        <v>277977</v>
      </c>
      <c r="D35" s="33"/>
      <c r="E35" s="33"/>
      <c r="F35" s="33"/>
      <c r="G35" s="33"/>
      <c r="H35" s="33"/>
      <c r="I35" s="33"/>
      <c r="J35" s="33"/>
      <c r="K35" s="33"/>
      <c r="L35" s="34"/>
      <c r="M35" s="22">
        <f t="shared" si="0"/>
        <v>277977</v>
      </c>
      <c r="N35" s="23">
        <f t="shared" si="1"/>
        <v>277977</v>
      </c>
    </row>
    <row r="36" spans="1:14" s="24" customFormat="1" ht="12.75">
      <c r="A36" s="25" t="s">
        <v>86</v>
      </c>
      <c r="B36" s="33">
        <v>162972</v>
      </c>
      <c r="C36" s="33">
        <v>162972</v>
      </c>
      <c r="D36" s="33"/>
      <c r="E36" s="33"/>
      <c r="F36" s="33"/>
      <c r="G36" s="33"/>
      <c r="H36" s="33"/>
      <c r="I36" s="33"/>
      <c r="J36" s="33"/>
      <c r="K36" s="33"/>
      <c r="L36" s="34"/>
      <c r="M36" s="22">
        <f t="shared" si="0"/>
        <v>162972</v>
      </c>
      <c r="N36" s="23">
        <f t="shared" si="1"/>
        <v>162972</v>
      </c>
    </row>
    <row r="37" spans="1:14" s="24" customFormat="1" ht="12.75">
      <c r="A37" s="25" t="s">
        <v>87</v>
      </c>
      <c r="B37" s="33">
        <v>7080</v>
      </c>
      <c r="C37" s="33">
        <v>7080</v>
      </c>
      <c r="D37" s="33"/>
      <c r="E37" s="33"/>
      <c r="F37" s="33"/>
      <c r="G37" s="33"/>
      <c r="H37" s="33"/>
      <c r="I37" s="33"/>
      <c r="J37" s="33"/>
      <c r="K37" s="33"/>
      <c r="L37" s="34"/>
      <c r="M37" s="22">
        <f t="shared" si="0"/>
        <v>7080</v>
      </c>
      <c r="N37" s="23">
        <f t="shared" si="1"/>
        <v>7080</v>
      </c>
    </row>
    <row r="38" spans="1:14" s="24" customFormat="1" ht="12.75">
      <c r="A38" s="25" t="s">
        <v>88</v>
      </c>
      <c r="B38" s="33">
        <v>2000</v>
      </c>
      <c r="C38" s="33">
        <v>2000</v>
      </c>
      <c r="D38" s="33"/>
      <c r="E38" s="33"/>
      <c r="F38" s="33"/>
      <c r="G38" s="33"/>
      <c r="H38" s="33"/>
      <c r="I38" s="33"/>
      <c r="J38" s="33"/>
      <c r="K38" s="33"/>
      <c r="L38" s="34"/>
      <c r="M38" s="22">
        <f t="shared" si="0"/>
        <v>2000</v>
      </c>
      <c r="N38" s="23">
        <f t="shared" si="1"/>
        <v>2000</v>
      </c>
    </row>
    <row r="39" spans="1:14" s="24" customFormat="1" ht="12.75">
      <c r="A39" s="43" t="s">
        <v>89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22">
        <f t="shared" si="0"/>
        <v>0</v>
      </c>
      <c r="N39" s="23">
        <f t="shared" si="1"/>
        <v>0</v>
      </c>
    </row>
    <row r="40" spans="1:14" s="38" customFormat="1" ht="12.75">
      <c r="A40" s="42" t="s">
        <v>90</v>
      </c>
      <c r="B40" s="36">
        <f>SUM(B42,B41)</f>
        <v>3256122</v>
      </c>
      <c r="C40" s="36">
        <f>SUM(C42,C41)</f>
        <v>3256122</v>
      </c>
      <c r="D40" s="36">
        <f>SUM(D42,D41)</f>
        <v>0</v>
      </c>
      <c r="E40" s="36">
        <f>SUM(E42,E41)</f>
        <v>0</v>
      </c>
      <c r="F40" s="36">
        <f>SUM(F42,F41)</f>
        <v>0</v>
      </c>
      <c r="G40" s="36"/>
      <c r="H40" s="36"/>
      <c r="I40" s="36">
        <f>SUM(I42,I41)</f>
        <v>0</v>
      </c>
      <c r="J40" s="36"/>
      <c r="K40" s="36">
        <f>SUM(K42,K41)</f>
        <v>0</v>
      </c>
      <c r="L40" s="37"/>
      <c r="M40" s="13">
        <f t="shared" si="0"/>
        <v>3256122</v>
      </c>
      <c r="N40" s="14">
        <f t="shared" si="1"/>
        <v>3256122</v>
      </c>
    </row>
    <row r="41" spans="1:14" s="24" customFormat="1" ht="12.75">
      <c r="A41" s="43" t="s">
        <v>91</v>
      </c>
      <c r="B41" s="33">
        <v>0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22">
        <f t="shared" si="0"/>
        <v>0</v>
      </c>
      <c r="N41" s="23">
        <f t="shared" si="1"/>
        <v>0</v>
      </c>
    </row>
    <row r="42" spans="1:14" s="24" customFormat="1" ht="12.75">
      <c r="A42" s="43" t="s">
        <v>92</v>
      </c>
      <c r="B42" s="33">
        <f>SUM(B43:B45)</f>
        <v>3256122</v>
      </c>
      <c r="C42" s="33">
        <v>3256122</v>
      </c>
      <c r="D42" s="33">
        <f>SUM(D43:D45)</f>
        <v>0</v>
      </c>
      <c r="E42" s="33"/>
      <c r="F42" s="33"/>
      <c r="G42" s="33"/>
      <c r="H42" s="33"/>
      <c r="I42" s="33">
        <f>SUM(I43:I45)</f>
        <v>0</v>
      </c>
      <c r="J42" s="33"/>
      <c r="K42" s="33">
        <f>SUM(K43:K45)</f>
        <v>0</v>
      </c>
      <c r="L42" s="34"/>
      <c r="M42" s="22">
        <f t="shared" si="0"/>
        <v>3256122</v>
      </c>
      <c r="N42" s="23">
        <f t="shared" si="1"/>
        <v>3256122</v>
      </c>
    </row>
    <row r="43" spans="1:14" s="29" customFormat="1" ht="12.75">
      <c r="A43" s="44" t="s">
        <v>93</v>
      </c>
      <c r="B43" s="45">
        <v>1537265</v>
      </c>
      <c r="C43" s="45">
        <v>1537265</v>
      </c>
      <c r="D43" s="45"/>
      <c r="E43" s="45"/>
      <c r="F43" s="45"/>
      <c r="G43" s="45"/>
      <c r="H43" s="45"/>
      <c r="I43" s="45"/>
      <c r="J43" s="45"/>
      <c r="K43" s="45"/>
      <c r="L43" s="46"/>
      <c r="M43" s="22">
        <f t="shared" si="0"/>
        <v>1537265</v>
      </c>
      <c r="N43" s="23">
        <f t="shared" si="1"/>
        <v>1537265</v>
      </c>
    </row>
    <row r="44" spans="1:14" s="29" customFormat="1" ht="25.5">
      <c r="A44" s="47" t="s">
        <v>94</v>
      </c>
      <c r="B44" s="45">
        <f>1591726+127081</f>
        <v>1718807</v>
      </c>
      <c r="C44" s="45">
        <v>1718807</v>
      </c>
      <c r="D44" s="45"/>
      <c r="E44" s="45"/>
      <c r="F44" s="45"/>
      <c r="G44" s="45"/>
      <c r="H44" s="45"/>
      <c r="I44" s="45"/>
      <c r="J44" s="45"/>
      <c r="K44" s="45"/>
      <c r="L44" s="46"/>
      <c r="M44" s="22">
        <f t="shared" si="0"/>
        <v>1718807</v>
      </c>
      <c r="N44" s="23">
        <f t="shared" si="1"/>
        <v>1718807</v>
      </c>
    </row>
    <row r="45" spans="1:14" s="29" customFormat="1" ht="12.75">
      <c r="A45" s="44" t="s">
        <v>95</v>
      </c>
      <c r="B45" s="45">
        <v>50</v>
      </c>
      <c r="C45" s="45">
        <v>50</v>
      </c>
      <c r="D45" s="45"/>
      <c r="E45" s="45"/>
      <c r="F45" s="45"/>
      <c r="G45" s="45"/>
      <c r="H45" s="45"/>
      <c r="I45" s="45"/>
      <c r="J45" s="45"/>
      <c r="K45" s="45"/>
      <c r="L45" s="46"/>
      <c r="M45" s="22">
        <f t="shared" si="0"/>
        <v>50</v>
      </c>
      <c r="N45" s="23">
        <f t="shared" si="1"/>
        <v>50</v>
      </c>
    </row>
    <row r="46" spans="1:14" s="38" customFormat="1" ht="12.75">
      <c r="A46" s="42" t="s">
        <v>96</v>
      </c>
      <c r="B46" s="36">
        <v>107757</v>
      </c>
      <c r="C46" s="36">
        <v>107757</v>
      </c>
      <c r="D46" s="36">
        <v>0</v>
      </c>
      <c r="E46" s="36"/>
      <c r="F46" s="36">
        <v>1692</v>
      </c>
      <c r="G46" s="36">
        <v>209</v>
      </c>
      <c r="H46" s="36">
        <v>1483</v>
      </c>
      <c r="I46" s="36">
        <v>0</v>
      </c>
      <c r="J46" s="36"/>
      <c r="K46" s="36">
        <v>0</v>
      </c>
      <c r="L46" s="37"/>
      <c r="M46" s="13">
        <f t="shared" si="0"/>
        <v>109449</v>
      </c>
      <c r="N46" s="48">
        <f t="shared" si="1"/>
        <v>109449</v>
      </c>
    </row>
    <row r="47" spans="1:14" s="51" customFormat="1" ht="12.75">
      <c r="A47" s="49" t="s">
        <v>97</v>
      </c>
      <c r="B47" s="50"/>
      <c r="C47" s="50"/>
      <c r="D47" s="50">
        <v>14726</v>
      </c>
      <c r="E47" s="50">
        <v>14726</v>
      </c>
      <c r="F47" s="50">
        <v>578880</v>
      </c>
      <c r="G47" s="50">
        <v>112951</v>
      </c>
      <c r="H47" s="50">
        <v>504187</v>
      </c>
      <c r="I47" s="50">
        <v>779538</v>
      </c>
      <c r="J47" s="50">
        <v>779538</v>
      </c>
      <c r="K47" s="50">
        <v>134516</v>
      </c>
      <c r="L47" s="50">
        <v>134516</v>
      </c>
      <c r="M47" s="13">
        <f t="shared" si="0"/>
        <v>1507660</v>
      </c>
      <c r="N47" s="48">
        <f t="shared" si="1"/>
        <v>1545918</v>
      </c>
    </row>
    <row r="48" spans="1:14" s="24" customFormat="1" ht="12.75">
      <c r="A48" s="42" t="s">
        <v>98</v>
      </c>
      <c r="B48" s="36">
        <v>501869</v>
      </c>
      <c r="C48" s="36">
        <v>501869</v>
      </c>
      <c r="D48" s="36">
        <v>0</v>
      </c>
      <c r="E48" s="36"/>
      <c r="F48" s="36">
        <v>0</v>
      </c>
      <c r="G48" s="36"/>
      <c r="H48" s="36"/>
      <c r="I48" s="36">
        <v>0</v>
      </c>
      <c r="J48" s="36"/>
      <c r="K48" s="36">
        <v>0</v>
      </c>
      <c r="L48" s="37"/>
      <c r="M48" s="13">
        <f t="shared" si="0"/>
        <v>501869</v>
      </c>
      <c r="N48" s="48">
        <f t="shared" si="1"/>
        <v>501869</v>
      </c>
    </row>
    <row r="49" spans="1:14" s="24" customFormat="1" ht="12.75">
      <c r="A49" s="42" t="s">
        <v>99</v>
      </c>
      <c r="B49" s="36">
        <v>714718</v>
      </c>
      <c r="C49" s="36">
        <v>714718</v>
      </c>
      <c r="D49" s="36"/>
      <c r="E49" s="36"/>
      <c r="F49" s="36"/>
      <c r="G49" s="36"/>
      <c r="H49" s="36"/>
      <c r="I49" s="36">
        <v>0</v>
      </c>
      <c r="J49" s="36"/>
      <c r="K49" s="36">
        <v>0</v>
      </c>
      <c r="L49" s="37"/>
      <c r="M49" s="13">
        <f t="shared" si="0"/>
        <v>714718</v>
      </c>
      <c r="N49" s="48">
        <f t="shared" si="1"/>
        <v>714718</v>
      </c>
    </row>
    <row r="50" spans="1:14" ht="13.5" thickBot="1">
      <c r="A50" s="52" t="s">
        <v>100</v>
      </c>
      <c r="B50" s="53">
        <f aca="true" t="shared" si="2" ref="B50:L50">SUM(B6,B27,B30,B33,B40,B46,B48,B49,B47)</f>
        <v>7814353</v>
      </c>
      <c r="C50" s="53">
        <f t="shared" si="2"/>
        <v>7852611</v>
      </c>
      <c r="D50" s="53">
        <f t="shared" si="2"/>
        <v>16726</v>
      </c>
      <c r="E50" s="53">
        <f t="shared" si="2"/>
        <v>16726</v>
      </c>
      <c r="F50" s="53">
        <f t="shared" si="2"/>
        <v>596726</v>
      </c>
      <c r="G50" s="53">
        <f t="shared" si="2"/>
        <v>113649</v>
      </c>
      <c r="H50" s="53">
        <f t="shared" si="2"/>
        <v>536543</v>
      </c>
      <c r="I50" s="53">
        <f t="shared" si="2"/>
        <v>967789</v>
      </c>
      <c r="J50" s="53">
        <f t="shared" si="2"/>
        <v>967789</v>
      </c>
      <c r="K50" s="53">
        <f t="shared" si="2"/>
        <v>150482</v>
      </c>
      <c r="L50" s="53">
        <f t="shared" si="2"/>
        <v>150482</v>
      </c>
      <c r="M50" s="54">
        <f t="shared" si="0"/>
        <v>9546076</v>
      </c>
      <c r="N50" s="55">
        <f t="shared" si="1"/>
        <v>9637800</v>
      </c>
    </row>
    <row r="51" spans="1:1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mergeCells count="7">
    <mergeCell ref="A2:M2"/>
    <mergeCell ref="B4:C4"/>
    <mergeCell ref="D4:E4"/>
    <mergeCell ref="F4:G4"/>
    <mergeCell ref="I4:J4"/>
    <mergeCell ref="K4:L4"/>
    <mergeCell ref="M4:N4"/>
  </mergeCells>
  <printOptions horizontalCentered="1"/>
  <pageMargins left="0.2755905511811024" right="0.4330708661417323" top="0.73" bottom="0.5905511811023623" header="0.52" footer="0.15748031496062992"/>
  <pageSetup horizontalDpi="600" verticalDpi="600" orientation="landscape" paperSize="9" scale="59" r:id="rId1"/>
  <headerFooter alignWithMargins="0">
    <oddHeader>&amp;L 3. melléklet a 15/2013.(V.2.) önkormányzati rendelethez
"3. melléklet az 1/2013.(II.01.) önkormányzati rendelethez"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0"/>
  <sheetViews>
    <sheetView view="pageBreakPreview" zoomScaleSheetLayoutView="100" workbookViewId="0" topLeftCell="H1">
      <selection activeCell="P6" sqref="P6"/>
    </sheetView>
  </sheetViews>
  <sheetFormatPr defaultColWidth="9.00390625" defaultRowHeight="25.5" customHeight="1"/>
  <cols>
    <col min="1" max="1" width="0.12890625" style="61" hidden="1" customWidth="1"/>
    <col min="2" max="2" width="0" style="61" hidden="1" customWidth="1"/>
    <col min="3" max="3" width="57.25390625" style="61" customWidth="1"/>
    <col min="4" max="15" width="14.75390625" style="61" customWidth="1"/>
    <col min="16" max="16" width="11.875" style="61" bestFit="1" customWidth="1"/>
    <col min="17" max="16384" width="9.125" style="61" customWidth="1"/>
  </cols>
  <sheetData>
    <row r="1" spans="3:15" s="56" customFormat="1" ht="18" customHeight="1">
      <c r="C1" s="885" t="s">
        <v>101</v>
      </c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5"/>
    </row>
    <row r="2" spans="3:15" s="56" customFormat="1" ht="18" customHeight="1">
      <c r="C2" s="886" t="s">
        <v>102</v>
      </c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905"/>
    </row>
    <row r="3" spans="3:14" s="56" customFormat="1" ht="18" customHeight="1" thickBot="1"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27" ht="63" customHeight="1">
      <c r="A4" s="58"/>
      <c r="B4" s="59"/>
      <c r="C4" s="60" t="s">
        <v>103</v>
      </c>
      <c r="D4" s="887" t="s">
        <v>46</v>
      </c>
      <c r="E4" s="887"/>
      <c r="F4" s="887" t="s">
        <v>104</v>
      </c>
      <c r="G4" s="887"/>
      <c r="H4" s="888" t="s">
        <v>48</v>
      </c>
      <c r="I4" s="882"/>
      <c r="J4" s="5" t="s">
        <v>49</v>
      </c>
      <c r="K4" s="881" t="s">
        <v>50</v>
      </c>
      <c r="L4" s="882"/>
      <c r="M4" s="881" t="s">
        <v>105</v>
      </c>
      <c r="N4" s="882"/>
      <c r="O4" s="883" t="s">
        <v>52</v>
      </c>
      <c r="P4" s="884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s="69" customFormat="1" ht="15" customHeight="1">
      <c r="A5" s="62"/>
      <c r="B5" s="63"/>
      <c r="C5" s="64"/>
      <c r="D5" s="8" t="s">
        <v>53</v>
      </c>
      <c r="E5" s="8" t="s">
        <v>54</v>
      </c>
      <c r="F5" s="8" t="s">
        <v>53</v>
      </c>
      <c r="G5" s="8" t="s">
        <v>54</v>
      </c>
      <c r="H5" s="65" t="s">
        <v>53</v>
      </c>
      <c r="I5" s="8" t="s">
        <v>54</v>
      </c>
      <c r="J5" s="8" t="s">
        <v>54</v>
      </c>
      <c r="K5" s="8" t="s">
        <v>53</v>
      </c>
      <c r="L5" s="8" t="s">
        <v>54</v>
      </c>
      <c r="M5" s="8" t="s">
        <v>53</v>
      </c>
      <c r="N5" s="8" t="s">
        <v>54</v>
      </c>
      <c r="O5" s="66" t="s">
        <v>55</v>
      </c>
      <c r="P5" s="67" t="s">
        <v>54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spans="1:27" s="78" customFormat="1" ht="15" customHeight="1">
      <c r="A6" s="70"/>
      <c r="B6" s="71"/>
      <c r="C6" s="72" t="s">
        <v>106</v>
      </c>
      <c r="D6" s="73">
        <v>88155</v>
      </c>
      <c r="E6" s="73">
        <v>88155</v>
      </c>
      <c r="F6" s="73">
        <v>10203</v>
      </c>
      <c r="G6" s="73">
        <v>10203</v>
      </c>
      <c r="H6" s="74">
        <v>283587</v>
      </c>
      <c r="I6" s="75">
        <v>51594</v>
      </c>
      <c r="J6" s="75">
        <v>259113</v>
      </c>
      <c r="K6" s="75">
        <v>384911</v>
      </c>
      <c r="L6" s="75">
        <v>384911</v>
      </c>
      <c r="M6" s="75">
        <v>70787</v>
      </c>
      <c r="N6" s="75">
        <v>70787</v>
      </c>
      <c r="O6" s="37">
        <f aca="true" t="shared" si="0" ref="O6:O38">SUM(D6+F6+H6+K6+M6)</f>
        <v>837643</v>
      </c>
      <c r="P6" s="76">
        <f aca="true" t="shared" si="1" ref="P6:P38">SUM(E6+G6+I6+J6+L6+N6)</f>
        <v>864763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</row>
    <row r="7" spans="1:27" s="78" customFormat="1" ht="15" customHeight="1">
      <c r="A7" s="70"/>
      <c r="B7" s="71"/>
      <c r="C7" s="72" t="s">
        <v>107</v>
      </c>
      <c r="D7" s="73">
        <v>28033</v>
      </c>
      <c r="E7" s="73">
        <v>28033</v>
      </c>
      <c r="F7" s="73">
        <v>2388</v>
      </c>
      <c r="G7" s="73">
        <v>2388</v>
      </c>
      <c r="H7" s="79">
        <v>72958</v>
      </c>
      <c r="I7" s="80">
        <v>15657</v>
      </c>
      <c r="J7" s="80">
        <v>63923</v>
      </c>
      <c r="K7" s="80">
        <v>100643</v>
      </c>
      <c r="L7" s="80">
        <v>100643</v>
      </c>
      <c r="M7" s="80">
        <v>18942</v>
      </c>
      <c r="N7" s="80">
        <v>18942</v>
      </c>
      <c r="O7" s="37">
        <f t="shared" si="0"/>
        <v>222964</v>
      </c>
      <c r="P7" s="76">
        <f t="shared" si="1"/>
        <v>229586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</row>
    <row r="8" spans="1:27" s="78" customFormat="1" ht="15" customHeight="1">
      <c r="A8" s="70"/>
      <c r="B8" s="71"/>
      <c r="C8" s="81" t="s">
        <v>108</v>
      </c>
      <c r="D8" s="82">
        <f>685648+5000</f>
        <v>690648</v>
      </c>
      <c r="E8" s="82">
        <v>690648</v>
      </c>
      <c r="F8" s="82">
        <v>4135</v>
      </c>
      <c r="G8" s="82">
        <v>4135</v>
      </c>
      <c r="H8" s="83">
        <v>129278</v>
      </c>
      <c r="I8" s="82">
        <v>21782</v>
      </c>
      <c r="J8" s="82">
        <v>116156</v>
      </c>
      <c r="K8" s="82">
        <v>468022</v>
      </c>
      <c r="L8" s="82">
        <v>468022</v>
      </c>
      <c r="M8" s="73">
        <v>48195</v>
      </c>
      <c r="N8" s="80">
        <v>48195</v>
      </c>
      <c r="O8" s="37">
        <f t="shared" si="0"/>
        <v>1340278</v>
      </c>
      <c r="P8" s="76">
        <f t="shared" si="1"/>
        <v>1348938</v>
      </c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s="78" customFormat="1" ht="15" customHeight="1">
      <c r="A9" s="70"/>
      <c r="B9" s="71"/>
      <c r="C9" s="84" t="s">
        <v>109</v>
      </c>
      <c r="D9" s="85">
        <v>52213</v>
      </c>
      <c r="E9" s="85">
        <v>52213</v>
      </c>
      <c r="F9" s="85"/>
      <c r="G9" s="85"/>
      <c r="H9" s="86"/>
      <c r="I9" s="87"/>
      <c r="J9" s="87"/>
      <c r="K9" s="87"/>
      <c r="L9" s="87"/>
      <c r="M9" s="87"/>
      <c r="N9" s="87"/>
      <c r="O9" s="34">
        <f t="shared" si="0"/>
        <v>52213</v>
      </c>
      <c r="P9" s="88">
        <f t="shared" si="1"/>
        <v>52213</v>
      </c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s="78" customFormat="1" ht="15" customHeight="1">
      <c r="A10" s="70"/>
      <c r="B10" s="71"/>
      <c r="C10" s="81" t="s">
        <v>110</v>
      </c>
      <c r="D10" s="82">
        <f>SUM(D11:D13)</f>
        <v>468242</v>
      </c>
      <c r="E10" s="82">
        <f>SUM(E11:E13)</f>
        <v>468242</v>
      </c>
      <c r="F10" s="82">
        <f>SUM(F11:F13)</f>
        <v>0</v>
      </c>
      <c r="G10" s="82"/>
      <c r="H10" s="83">
        <f>SUM(H11:H13)</f>
        <v>108103</v>
      </c>
      <c r="I10" s="83">
        <f>SUM(I11:I13)</f>
        <v>23626</v>
      </c>
      <c r="J10" s="83">
        <f>SUM(J11:J13)</f>
        <v>95541</v>
      </c>
      <c r="K10" s="82">
        <f>SUM(K11:K13)</f>
        <v>0</v>
      </c>
      <c r="L10" s="82"/>
      <c r="M10" s="82">
        <f>SUM(M11:M13)</f>
        <v>0</v>
      </c>
      <c r="N10" s="89"/>
      <c r="O10" s="37">
        <f t="shared" si="0"/>
        <v>576345</v>
      </c>
      <c r="P10" s="76">
        <f t="shared" si="1"/>
        <v>587409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ht="14.25" customHeight="1">
      <c r="A11" s="58"/>
      <c r="B11" s="59"/>
      <c r="C11" s="90" t="s">
        <v>111</v>
      </c>
      <c r="D11" s="85">
        <v>406892</v>
      </c>
      <c r="E11" s="85">
        <v>406892</v>
      </c>
      <c r="F11" s="85"/>
      <c r="G11" s="85"/>
      <c r="H11" s="86">
        <v>13739</v>
      </c>
      <c r="I11" s="87">
        <v>5349</v>
      </c>
      <c r="J11" s="87">
        <v>13739</v>
      </c>
      <c r="K11" s="87"/>
      <c r="L11" s="87"/>
      <c r="M11" s="87"/>
      <c r="N11" s="87"/>
      <c r="O11" s="34">
        <f t="shared" si="0"/>
        <v>420631</v>
      </c>
      <c r="P11" s="88">
        <f t="shared" si="1"/>
        <v>425980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</row>
    <row r="12" spans="1:27" s="78" customFormat="1" ht="15" customHeight="1">
      <c r="A12" s="70"/>
      <c r="B12" s="71"/>
      <c r="C12" s="91" t="s">
        <v>112</v>
      </c>
      <c r="D12" s="92">
        <v>61350</v>
      </c>
      <c r="E12" s="92">
        <v>61350</v>
      </c>
      <c r="F12" s="92"/>
      <c r="G12" s="92"/>
      <c r="H12" s="93">
        <v>94364</v>
      </c>
      <c r="I12" s="94">
        <v>18277</v>
      </c>
      <c r="J12" s="94">
        <v>81802</v>
      </c>
      <c r="K12" s="94"/>
      <c r="L12" s="94"/>
      <c r="M12" s="94"/>
      <c r="N12" s="94"/>
      <c r="O12" s="34">
        <f t="shared" si="0"/>
        <v>155714</v>
      </c>
      <c r="P12" s="88">
        <f t="shared" si="1"/>
        <v>161429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s="78" customFormat="1" ht="15" customHeight="1">
      <c r="A13" s="70"/>
      <c r="B13" s="71"/>
      <c r="C13" s="91" t="s">
        <v>113</v>
      </c>
      <c r="D13" s="92"/>
      <c r="E13" s="92"/>
      <c r="F13" s="92"/>
      <c r="G13" s="92"/>
      <c r="H13" s="93"/>
      <c r="I13" s="94"/>
      <c r="J13" s="94"/>
      <c r="K13" s="94"/>
      <c r="L13" s="94"/>
      <c r="M13" s="94"/>
      <c r="N13" s="94"/>
      <c r="O13" s="37">
        <f t="shared" si="0"/>
        <v>0</v>
      </c>
      <c r="P13" s="88">
        <f t="shared" si="1"/>
        <v>0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s="78" customFormat="1" ht="15" customHeight="1" thickBot="1">
      <c r="A14" s="95"/>
      <c r="B14" s="96"/>
      <c r="C14" s="72" t="s">
        <v>114</v>
      </c>
      <c r="D14" s="73">
        <v>2129489</v>
      </c>
      <c r="E14" s="73">
        <v>2129489</v>
      </c>
      <c r="F14" s="73"/>
      <c r="G14" s="73"/>
      <c r="H14" s="79">
        <v>1000</v>
      </c>
      <c r="I14" s="80">
        <v>390</v>
      </c>
      <c r="J14" s="80">
        <v>610</v>
      </c>
      <c r="K14" s="80">
        <v>4813</v>
      </c>
      <c r="L14" s="80">
        <v>4813</v>
      </c>
      <c r="M14" s="80">
        <v>1635</v>
      </c>
      <c r="N14" s="80">
        <v>1635</v>
      </c>
      <c r="O14" s="37">
        <f t="shared" si="0"/>
        <v>2136937</v>
      </c>
      <c r="P14" s="76">
        <f t="shared" si="1"/>
        <v>2136937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</row>
    <row r="15" spans="1:27" s="78" customFormat="1" ht="15" customHeight="1">
      <c r="A15" s="71"/>
      <c r="B15" s="71"/>
      <c r="C15" s="72" t="s">
        <v>115</v>
      </c>
      <c r="D15" s="73">
        <v>118226</v>
      </c>
      <c r="E15" s="73">
        <v>118226</v>
      </c>
      <c r="F15" s="73"/>
      <c r="G15" s="73"/>
      <c r="H15" s="79"/>
      <c r="I15" s="80"/>
      <c r="J15" s="80"/>
      <c r="K15" s="80">
        <v>9400</v>
      </c>
      <c r="L15" s="80">
        <v>9400</v>
      </c>
      <c r="M15" s="80">
        <v>10923</v>
      </c>
      <c r="N15" s="80">
        <v>10923</v>
      </c>
      <c r="O15" s="37">
        <f t="shared" si="0"/>
        <v>138549</v>
      </c>
      <c r="P15" s="76">
        <f t="shared" si="1"/>
        <v>138549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s="103" customFormat="1" ht="15" customHeight="1">
      <c r="A16" s="97"/>
      <c r="B16" s="97"/>
      <c r="C16" s="98" t="s">
        <v>116</v>
      </c>
      <c r="D16" s="99">
        <v>134081</v>
      </c>
      <c r="E16" s="99">
        <v>134081</v>
      </c>
      <c r="F16" s="99"/>
      <c r="G16" s="99"/>
      <c r="H16" s="100"/>
      <c r="I16" s="101"/>
      <c r="J16" s="101"/>
      <c r="K16" s="101"/>
      <c r="L16" s="101"/>
      <c r="M16" s="101"/>
      <c r="N16" s="101"/>
      <c r="O16" s="34">
        <f t="shared" si="0"/>
        <v>134081</v>
      </c>
      <c r="P16" s="88">
        <f t="shared" si="1"/>
        <v>134081</v>
      </c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</row>
    <row r="17" spans="1:27" s="103" customFormat="1" ht="15" customHeight="1">
      <c r="A17" s="97"/>
      <c r="B17" s="97"/>
      <c r="C17" s="98" t="s">
        <v>117</v>
      </c>
      <c r="D17" s="99">
        <v>13000</v>
      </c>
      <c r="E17" s="99">
        <v>13000</v>
      </c>
      <c r="F17" s="99"/>
      <c r="G17" s="99"/>
      <c r="H17" s="100"/>
      <c r="I17" s="101"/>
      <c r="J17" s="101"/>
      <c r="K17" s="101"/>
      <c r="L17" s="101"/>
      <c r="M17" s="101"/>
      <c r="N17" s="101"/>
      <c r="O17" s="34">
        <f t="shared" si="0"/>
        <v>13000</v>
      </c>
      <c r="P17" s="88">
        <f t="shared" si="1"/>
        <v>13000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</row>
    <row r="18" spans="1:27" s="103" customFormat="1" ht="15" customHeight="1">
      <c r="A18" s="97"/>
      <c r="B18" s="97"/>
      <c r="C18" s="98" t="s">
        <v>118</v>
      </c>
      <c r="D18" s="99">
        <v>100000</v>
      </c>
      <c r="E18" s="99">
        <v>100000</v>
      </c>
      <c r="F18" s="99"/>
      <c r="G18" s="99"/>
      <c r="H18" s="100"/>
      <c r="I18" s="101"/>
      <c r="J18" s="101"/>
      <c r="K18" s="101"/>
      <c r="L18" s="101"/>
      <c r="M18" s="101"/>
      <c r="N18" s="101"/>
      <c r="O18" s="34">
        <f t="shared" si="0"/>
        <v>100000</v>
      </c>
      <c r="P18" s="88">
        <f t="shared" si="1"/>
        <v>100000</v>
      </c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</row>
    <row r="19" spans="1:27" s="103" customFormat="1" ht="15" customHeight="1">
      <c r="A19" s="97"/>
      <c r="B19" s="97"/>
      <c r="C19" s="98" t="s">
        <v>119</v>
      </c>
      <c r="D19" s="99">
        <f>37632+9000</f>
        <v>46632</v>
      </c>
      <c r="E19" s="99">
        <v>46632</v>
      </c>
      <c r="F19" s="99"/>
      <c r="G19" s="99"/>
      <c r="H19" s="100"/>
      <c r="I19" s="101"/>
      <c r="J19" s="101"/>
      <c r="K19" s="101"/>
      <c r="L19" s="101"/>
      <c r="M19" s="101"/>
      <c r="N19" s="101"/>
      <c r="O19" s="34">
        <f t="shared" si="0"/>
        <v>46632</v>
      </c>
      <c r="P19" s="88">
        <f t="shared" si="1"/>
        <v>46632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</row>
    <row r="20" spans="1:27" s="103" customFormat="1" ht="15" customHeight="1">
      <c r="A20" s="97"/>
      <c r="B20" s="97"/>
      <c r="C20" s="104" t="s">
        <v>120</v>
      </c>
      <c r="D20" s="99">
        <v>50000</v>
      </c>
      <c r="E20" s="99">
        <v>50000</v>
      </c>
      <c r="F20" s="99"/>
      <c r="G20" s="99"/>
      <c r="H20" s="100"/>
      <c r="I20" s="101"/>
      <c r="J20" s="101"/>
      <c r="K20" s="101"/>
      <c r="L20" s="101"/>
      <c r="M20" s="101"/>
      <c r="N20" s="101"/>
      <c r="O20" s="34">
        <f t="shared" si="0"/>
        <v>50000</v>
      </c>
      <c r="P20" s="88">
        <f t="shared" si="1"/>
        <v>50000</v>
      </c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</row>
    <row r="21" spans="1:27" s="103" customFormat="1" ht="15" customHeight="1">
      <c r="A21" s="97"/>
      <c r="B21" s="97"/>
      <c r="C21" s="98" t="s">
        <v>121</v>
      </c>
      <c r="D21" s="99">
        <f>SUM(D22:D24)</f>
        <v>2280302</v>
      </c>
      <c r="E21" s="99">
        <f>SUM(E22:E24)</f>
        <v>2280302</v>
      </c>
      <c r="F21" s="99">
        <f>SUM(F22:F24)</f>
        <v>0</v>
      </c>
      <c r="G21" s="99"/>
      <c r="H21" s="105">
        <f>SUM(H22:H24)</f>
        <v>0</v>
      </c>
      <c r="I21" s="99"/>
      <c r="J21" s="99"/>
      <c r="K21" s="99">
        <f>SUM(K22:K24)</f>
        <v>0</v>
      </c>
      <c r="L21" s="99"/>
      <c r="M21" s="99">
        <f>SUM(M22:M24)</f>
        <v>0</v>
      </c>
      <c r="N21" s="101"/>
      <c r="O21" s="37">
        <f t="shared" si="0"/>
        <v>2280302</v>
      </c>
      <c r="P21" s="76">
        <f t="shared" si="1"/>
        <v>2280302</v>
      </c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</row>
    <row r="22" spans="1:27" s="103" customFormat="1" ht="15" customHeight="1">
      <c r="A22" s="97"/>
      <c r="B22" s="97"/>
      <c r="C22" s="91" t="s">
        <v>122</v>
      </c>
      <c r="D22" s="92">
        <v>2250302</v>
      </c>
      <c r="E22" s="92">
        <v>2250302</v>
      </c>
      <c r="F22" s="92"/>
      <c r="G22" s="92"/>
      <c r="H22" s="93"/>
      <c r="I22" s="94"/>
      <c r="J22" s="94"/>
      <c r="K22" s="94"/>
      <c r="L22" s="94"/>
      <c r="M22" s="94"/>
      <c r="N22" s="94"/>
      <c r="O22" s="34">
        <f t="shared" si="0"/>
        <v>2250302</v>
      </c>
      <c r="P22" s="88">
        <f t="shared" si="1"/>
        <v>2250302</v>
      </c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</row>
    <row r="23" spans="1:27" s="103" customFormat="1" ht="15" customHeight="1">
      <c r="A23" s="97"/>
      <c r="B23" s="97"/>
      <c r="C23" s="91" t="s">
        <v>123</v>
      </c>
      <c r="D23" s="92">
        <v>30000</v>
      </c>
      <c r="E23" s="92">
        <v>30000</v>
      </c>
      <c r="F23" s="92"/>
      <c r="G23" s="92"/>
      <c r="H23" s="93"/>
      <c r="I23" s="94"/>
      <c r="J23" s="94"/>
      <c r="K23" s="94"/>
      <c r="L23" s="94"/>
      <c r="M23" s="94"/>
      <c r="N23" s="94"/>
      <c r="O23" s="34">
        <f t="shared" si="0"/>
        <v>30000</v>
      </c>
      <c r="P23" s="88">
        <f t="shared" si="1"/>
        <v>30000</v>
      </c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</row>
    <row r="24" spans="1:27" s="103" customFormat="1" ht="30.75" customHeight="1">
      <c r="A24" s="97"/>
      <c r="B24" s="97"/>
      <c r="C24" s="39" t="s">
        <v>124</v>
      </c>
      <c r="D24" s="92"/>
      <c r="E24" s="92"/>
      <c r="F24" s="92"/>
      <c r="G24" s="92"/>
      <c r="H24" s="93"/>
      <c r="I24" s="94"/>
      <c r="J24" s="94"/>
      <c r="K24" s="94"/>
      <c r="L24" s="94"/>
      <c r="M24" s="94"/>
      <c r="N24" s="94"/>
      <c r="O24" s="37">
        <f t="shared" si="0"/>
        <v>0</v>
      </c>
      <c r="P24" s="88">
        <f t="shared" si="1"/>
        <v>0</v>
      </c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</row>
    <row r="25" spans="1:27" s="103" customFormat="1" ht="15" customHeight="1">
      <c r="A25" s="97"/>
      <c r="B25" s="97"/>
      <c r="C25" s="98" t="s">
        <v>125</v>
      </c>
      <c r="D25" s="99">
        <f>SUM(D26,D29)</f>
        <v>8300</v>
      </c>
      <c r="E25" s="99">
        <f>SUM(E26,E29)</f>
        <v>8300</v>
      </c>
      <c r="F25" s="99">
        <f>SUM(F26,F29)</f>
        <v>0</v>
      </c>
      <c r="G25" s="99"/>
      <c r="H25" s="105">
        <f>SUM(H26,H29)</f>
        <v>1800</v>
      </c>
      <c r="I25" s="105">
        <f>SUM(I26,I29)</f>
        <v>600</v>
      </c>
      <c r="J25" s="105">
        <f>SUM(J26,J29)</f>
        <v>1200</v>
      </c>
      <c r="K25" s="99">
        <f>SUM(K26,K29)</f>
        <v>0</v>
      </c>
      <c r="L25" s="99"/>
      <c r="M25" s="99">
        <f>SUM(M26,M29)</f>
        <v>0</v>
      </c>
      <c r="N25" s="101"/>
      <c r="O25" s="37">
        <f t="shared" si="0"/>
        <v>10100</v>
      </c>
      <c r="P25" s="76">
        <f t="shared" si="1"/>
        <v>10100</v>
      </c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</row>
    <row r="26" spans="1:27" s="111" customFormat="1" ht="15" customHeight="1">
      <c r="A26" s="106"/>
      <c r="B26" s="106"/>
      <c r="C26" s="91" t="s">
        <v>126</v>
      </c>
      <c r="D26" s="107">
        <f>SUM(D27:D28)</f>
        <v>3500</v>
      </c>
      <c r="E26" s="107">
        <v>3500</v>
      </c>
      <c r="F26" s="107">
        <f>SUM(F27:F28)</f>
        <v>0</v>
      </c>
      <c r="G26" s="107"/>
      <c r="H26" s="108">
        <f>SUM(H27:H28)</f>
        <v>1800</v>
      </c>
      <c r="I26" s="107">
        <v>600</v>
      </c>
      <c r="J26" s="107">
        <v>1200</v>
      </c>
      <c r="K26" s="107">
        <f>SUM(K27:K28)</f>
        <v>0</v>
      </c>
      <c r="L26" s="107"/>
      <c r="M26" s="107">
        <f>SUM(M27:M28)</f>
        <v>0</v>
      </c>
      <c r="N26" s="109"/>
      <c r="O26" s="34">
        <f t="shared" si="0"/>
        <v>5300</v>
      </c>
      <c r="P26" s="88">
        <f t="shared" si="1"/>
        <v>5300</v>
      </c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</row>
    <row r="27" spans="1:27" s="118" customFormat="1" ht="15" customHeight="1">
      <c r="A27" s="112"/>
      <c r="B27" s="112"/>
      <c r="C27" s="113" t="s">
        <v>127</v>
      </c>
      <c r="D27" s="114">
        <v>3500</v>
      </c>
      <c r="E27" s="114">
        <v>3500</v>
      </c>
      <c r="F27" s="114"/>
      <c r="G27" s="114"/>
      <c r="H27" s="115"/>
      <c r="I27" s="116"/>
      <c r="J27" s="116"/>
      <c r="K27" s="116"/>
      <c r="L27" s="116"/>
      <c r="M27" s="116"/>
      <c r="N27" s="116"/>
      <c r="O27" s="34">
        <f t="shared" si="0"/>
        <v>3500</v>
      </c>
      <c r="P27" s="88">
        <f t="shared" si="1"/>
        <v>3500</v>
      </c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</row>
    <row r="28" spans="1:27" s="118" customFormat="1" ht="15" customHeight="1">
      <c r="A28" s="112"/>
      <c r="B28" s="112"/>
      <c r="C28" s="113" t="s">
        <v>128</v>
      </c>
      <c r="D28" s="114"/>
      <c r="E28" s="114"/>
      <c r="F28" s="114"/>
      <c r="G28" s="114"/>
      <c r="H28" s="115">
        <v>1800</v>
      </c>
      <c r="I28" s="116">
        <v>600</v>
      </c>
      <c r="J28" s="116">
        <v>1200</v>
      </c>
      <c r="K28" s="116"/>
      <c r="L28" s="116"/>
      <c r="M28" s="116"/>
      <c r="N28" s="116"/>
      <c r="O28" s="34">
        <f t="shared" si="0"/>
        <v>1800</v>
      </c>
      <c r="P28" s="88">
        <f t="shared" si="1"/>
        <v>1800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</row>
    <row r="29" spans="1:27" s="111" customFormat="1" ht="15" customHeight="1">
      <c r="A29" s="106"/>
      <c r="B29" s="106"/>
      <c r="C29" s="91" t="s">
        <v>129</v>
      </c>
      <c r="D29" s="92">
        <f>SUM(D30:D31)</f>
        <v>4800</v>
      </c>
      <c r="E29" s="92">
        <v>4800</v>
      </c>
      <c r="F29" s="92">
        <f>SUM(F30:F30)</f>
        <v>0</v>
      </c>
      <c r="G29" s="92"/>
      <c r="H29" s="119">
        <f>SUM(H30:H30)</f>
        <v>0</v>
      </c>
      <c r="I29" s="92"/>
      <c r="J29" s="92"/>
      <c r="K29" s="92">
        <f>SUM(K30:K30)</f>
        <v>0</v>
      </c>
      <c r="L29" s="92"/>
      <c r="M29" s="92">
        <f>SUM(M30:M30)</f>
        <v>0</v>
      </c>
      <c r="N29" s="94"/>
      <c r="O29" s="34">
        <f t="shared" si="0"/>
        <v>4800</v>
      </c>
      <c r="P29" s="88">
        <f t="shared" si="1"/>
        <v>4800</v>
      </c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</row>
    <row r="30" spans="1:27" s="118" customFormat="1" ht="15" customHeight="1">
      <c r="A30" s="112"/>
      <c r="B30" s="112"/>
      <c r="C30" s="113" t="s">
        <v>130</v>
      </c>
      <c r="D30" s="114">
        <v>2000</v>
      </c>
      <c r="E30" s="114">
        <v>2000</v>
      </c>
      <c r="F30" s="114"/>
      <c r="G30" s="114"/>
      <c r="H30" s="115"/>
      <c r="I30" s="116"/>
      <c r="J30" s="116"/>
      <c r="K30" s="116"/>
      <c r="L30" s="116"/>
      <c r="M30" s="116"/>
      <c r="N30" s="116"/>
      <c r="O30" s="34">
        <f t="shared" si="0"/>
        <v>2000</v>
      </c>
      <c r="P30" s="88">
        <f t="shared" si="1"/>
        <v>2000</v>
      </c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</row>
    <row r="31" spans="1:27" s="118" customFormat="1" ht="15" customHeight="1">
      <c r="A31" s="112"/>
      <c r="B31" s="112"/>
      <c r="C31" s="113" t="s">
        <v>131</v>
      </c>
      <c r="D31" s="114">
        <v>2800</v>
      </c>
      <c r="E31" s="114">
        <v>2800</v>
      </c>
      <c r="F31" s="114"/>
      <c r="G31" s="114"/>
      <c r="H31" s="120"/>
      <c r="I31" s="121"/>
      <c r="J31" s="121"/>
      <c r="K31" s="121"/>
      <c r="L31" s="121"/>
      <c r="M31" s="121"/>
      <c r="N31" s="121"/>
      <c r="O31" s="34">
        <f t="shared" si="0"/>
        <v>2800</v>
      </c>
      <c r="P31" s="88">
        <f t="shared" si="1"/>
        <v>2800</v>
      </c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</row>
    <row r="32" spans="1:27" s="78" customFormat="1" ht="15" customHeight="1">
      <c r="A32" s="122"/>
      <c r="B32" s="122"/>
      <c r="C32" s="81" t="s">
        <v>132</v>
      </c>
      <c r="D32" s="73">
        <f>SUM(D33:D34)</f>
        <v>28046</v>
      </c>
      <c r="E32" s="73">
        <f>SUM(E33:E34)</f>
        <v>28046</v>
      </c>
      <c r="F32" s="73">
        <f>SUM(F33:F34)</f>
        <v>0</v>
      </c>
      <c r="G32" s="73"/>
      <c r="H32" s="123">
        <f>SUM(H33:H34)</f>
        <v>0</v>
      </c>
      <c r="I32" s="124"/>
      <c r="J32" s="124"/>
      <c r="K32" s="124">
        <f>SUM(K33:K34)</f>
        <v>0</v>
      </c>
      <c r="L32" s="124"/>
      <c r="M32" s="124">
        <f>SUM(M33:M34)</f>
        <v>0</v>
      </c>
      <c r="N32" s="125"/>
      <c r="O32" s="37">
        <f t="shared" si="0"/>
        <v>28046</v>
      </c>
      <c r="P32" s="76">
        <f t="shared" si="1"/>
        <v>28046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</row>
    <row r="33" spans="1:27" s="111" customFormat="1" ht="15" customHeight="1">
      <c r="A33" s="106"/>
      <c r="B33" s="106"/>
      <c r="C33" s="39" t="s">
        <v>133</v>
      </c>
      <c r="D33" s="92">
        <v>25000</v>
      </c>
      <c r="E33" s="92">
        <v>25000</v>
      </c>
      <c r="F33" s="92"/>
      <c r="G33" s="92"/>
      <c r="H33" s="126"/>
      <c r="I33" s="127"/>
      <c r="J33" s="127"/>
      <c r="K33" s="127"/>
      <c r="L33" s="127"/>
      <c r="M33" s="127"/>
      <c r="N33" s="127"/>
      <c r="O33" s="34">
        <f t="shared" si="0"/>
        <v>25000</v>
      </c>
      <c r="P33" s="88">
        <f t="shared" si="1"/>
        <v>25000</v>
      </c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</row>
    <row r="34" spans="1:27" s="111" customFormat="1" ht="15" customHeight="1">
      <c r="A34" s="106"/>
      <c r="B34" s="106"/>
      <c r="C34" s="39" t="s">
        <v>134</v>
      </c>
      <c r="D34" s="92">
        <v>3046</v>
      </c>
      <c r="E34" s="92">
        <v>3046</v>
      </c>
      <c r="F34" s="92"/>
      <c r="G34" s="92"/>
      <c r="H34" s="126"/>
      <c r="I34" s="127"/>
      <c r="J34" s="127"/>
      <c r="K34" s="127"/>
      <c r="L34" s="127"/>
      <c r="M34" s="127"/>
      <c r="N34" s="127"/>
      <c r="O34" s="34">
        <f t="shared" si="0"/>
        <v>3046</v>
      </c>
      <c r="P34" s="88">
        <f t="shared" si="1"/>
        <v>3046</v>
      </c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</row>
    <row r="35" spans="1:27" s="78" customFormat="1" ht="15" customHeight="1">
      <c r="A35" s="122"/>
      <c r="B35" s="122"/>
      <c r="C35" s="72" t="s">
        <v>135</v>
      </c>
      <c r="D35" s="73">
        <f>SUM(D36:D37)</f>
        <v>123539</v>
      </c>
      <c r="E35" s="73">
        <f>SUM(E36:E37)</f>
        <v>123539</v>
      </c>
      <c r="F35" s="73">
        <f>SUM(F36:F37)</f>
        <v>0</v>
      </c>
      <c r="G35" s="73"/>
      <c r="H35" s="128">
        <f>SUM(H36:H37)</f>
        <v>0</v>
      </c>
      <c r="I35" s="73"/>
      <c r="J35" s="73"/>
      <c r="K35" s="73">
        <f>SUM(K36:K37)</f>
        <v>0</v>
      </c>
      <c r="L35" s="73"/>
      <c r="M35" s="73">
        <f>SUM(M36:M37)</f>
        <v>0</v>
      </c>
      <c r="N35" s="80"/>
      <c r="O35" s="37">
        <f t="shared" si="0"/>
        <v>123539</v>
      </c>
      <c r="P35" s="76">
        <f t="shared" si="1"/>
        <v>123539</v>
      </c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s="111" customFormat="1" ht="15" customHeight="1">
      <c r="A36" s="106"/>
      <c r="B36" s="106"/>
      <c r="C36" s="91" t="s">
        <v>136</v>
      </c>
      <c r="D36" s="92">
        <v>17172</v>
      </c>
      <c r="E36" s="92">
        <v>17172</v>
      </c>
      <c r="F36" s="92"/>
      <c r="G36" s="92"/>
      <c r="H36" s="126"/>
      <c r="I36" s="127"/>
      <c r="J36" s="127"/>
      <c r="K36" s="127"/>
      <c r="L36" s="127"/>
      <c r="M36" s="127"/>
      <c r="N36" s="127"/>
      <c r="O36" s="37">
        <f t="shared" si="0"/>
        <v>17172</v>
      </c>
      <c r="P36" s="88">
        <f t="shared" si="1"/>
        <v>17172</v>
      </c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</row>
    <row r="37" spans="1:27" s="111" customFormat="1" ht="15" customHeight="1">
      <c r="A37" s="106"/>
      <c r="B37" s="106"/>
      <c r="C37" s="91" t="s">
        <v>137</v>
      </c>
      <c r="D37" s="92">
        <v>106367</v>
      </c>
      <c r="E37" s="92">
        <v>106367</v>
      </c>
      <c r="F37" s="92"/>
      <c r="G37" s="92"/>
      <c r="H37" s="126"/>
      <c r="I37" s="127"/>
      <c r="J37" s="127"/>
      <c r="K37" s="127"/>
      <c r="L37" s="127"/>
      <c r="M37" s="127"/>
      <c r="N37" s="127"/>
      <c r="O37" s="37">
        <f t="shared" si="0"/>
        <v>106367</v>
      </c>
      <c r="P37" s="88">
        <f t="shared" si="1"/>
        <v>106367</v>
      </c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</row>
    <row r="38" spans="1:27" s="103" customFormat="1" ht="15" customHeight="1">
      <c r="A38" s="129"/>
      <c r="B38" s="129"/>
      <c r="C38" s="98" t="s">
        <v>138</v>
      </c>
      <c r="D38" s="99">
        <v>1507660</v>
      </c>
      <c r="E38" s="99">
        <v>1545918</v>
      </c>
      <c r="F38" s="99">
        <v>0</v>
      </c>
      <c r="G38" s="99"/>
      <c r="H38" s="130">
        <v>0</v>
      </c>
      <c r="I38" s="131"/>
      <c r="J38" s="131"/>
      <c r="K38" s="131">
        <v>0</v>
      </c>
      <c r="L38" s="131"/>
      <c r="M38" s="131">
        <v>0</v>
      </c>
      <c r="N38" s="131"/>
      <c r="O38" s="37">
        <f t="shared" si="0"/>
        <v>1507660</v>
      </c>
      <c r="P38" s="76">
        <f t="shared" si="1"/>
        <v>1545918</v>
      </c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</row>
    <row r="39" spans="1:27" s="78" customFormat="1" ht="15" customHeight="1" thickBot="1">
      <c r="A39" s="122"/>
      <c r="B39" s="122"/>
      <c r="C39" s="132" t="s">
        <v>139</v>
      </c>
      <c r="D39" s="133">
        <f>SUM(D6,D7,D8,D10,D14,D15,D16,D17,D18,D19,D25,D32,D35,D21,D20,D38)</f>
        <v>7814353</v>
      </c>
      <c r="E39" s="133">
        <f>SUM(E6,E7,E8,E10,E14,E15,E16,E17,E18,E19,E25,E32,E35,E21,E20,E38)</f>
        <v>7852611</v>
      </c>
      <c r="F39" s="133">
        <f>SUM(F6,F7,F8,F10,F14,F15,F16,F17,F18,F19,F25,F32,F35,F21,F20,F38)</f>
        <v>16726</v>
      </c>
      <c r="G39" s="133">
        <v>16726</v>
      </c>
      <c r="H39" s="134">
        <f>SUM(H6,H7,H8,H10,H14,H15,H16,H17,H18,H19,H25,H32,H35,H21,H20,H38)</f>
        <v>596726</v>
      </c>
      <c r="I39" s="134">
        <f>SUM(I6,I7,I8,I10,I14,I15,I16,I17,I18,I19,I25,I32,I35,I21,I20,I38)</f>
        <v>113649</v>
      </c>
      <c r="J39" s="134">
        <f>J6+J7+J8+J10+J14+J25</f>
        <v>536543</v>
      </c>
      <c r="K39" s="133">
        <f>SUM(K6,K7,K8,K10,K14,K15,K16,K17,K18,K19,K25,K32,K35,K21,K20,K38)</f>
        <v>967789</v>
      </c>
      <c r="L39" s="133">
        <f>SUM(L6,L7,L8,L10,L14,L15,L16,L17,L18,L19,L25,L32,L35,L21,L20,L38)</f>
        <v>967789</v>
      </c>
      <c r="M39" s="133">
        <f>SUM(M6,M7,M8,M10,M14,M15,M16,M17,M18,M19,M25,M32,M35,M21,M20,M38)</f>
        <v>150482</v>
      </c>
      <c r="N39" s="133">
        <f>SUM(N6,N7,N8,N10,N14,N15,N16,N17,N18,N19,N25,N32,N35,N21,N20,N38)</f>
        <v>150482</v>
      </c>
      <c r="O39" s="135">
        <f>SUM(O6,O7,O8,O10,O14,O15,O16,O17,O18,O19,O25,O32,O35,O21,O20,O38)</f>
        <v>9546076</v>
      </c>
      <c r="P39" s="136">
        <f>SUM(E39+G39+I39+L39+N39+J39)</f>
        <v>9637800</v>
      </c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="56" customFormat="1" ht="25.5" customHeight="1"/>
    <row r="41" s="56" customFormat="1" ht="25.5" customHeight="1"/>
    <row r="42" spans="3:27" ht="25.5" customHeight="1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3:27" ht="25.5" customHeight="1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</row>
    <row r="44" spans="3:27" ht="25.5" customHeight="1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  <row r="45" spans="3:27" ht="25.5" customHeight="1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spans="3:27" ht="25.5" customHeight="1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3:27" ht="25.5" customHeight="1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3:27" ht="25.5" customHeight="1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</row>
    <row r="49" spans="3:27" ht="25.5" customHeight="1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</row>
    <row r="50" spans="3:27" ht="25.5" customHeight="1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</row>
    <row r="51" spans="3:27" ht="25.5" customHeight="1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</row>
    <row r="52" spans="3:27" ht="25.5" customHeight="1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</row>
    <row r="53" spans="3:27" ht="25.5" customHeight="1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3:27" ht="25.5" customHeight="1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3:27" ht="25.5" customHeight="1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</row>
    <row r="56" spans="3:27" ht="25.5" customHeight="1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</row>
    <row r="57" spans="3:27" ht="25.5" customHeight="1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</row>
    <row r="58" spans="3:27" ht="25.5" customHeight="1"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</row>
    <row r="59" spans="3:27" ht="25.5" customHeight="1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</row>
    <row r="60" spans="3:27" ht="25.5" customHeight="1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</row>
    <row r="61" spans="3:27" ht="25.5" customHeight="1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</row>
    <row r="62" spans="3:27" ht="25.5" customHeight="1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</row>
    <row r="63" spans="3:27" ht="25.5" customHeight="1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</row>
    <row r="64" spans="3:27" ht="25.5" customHeight="1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</row>
    <row r="65" spans="3:27" ht="25.5" customHeight="1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</row>
    <row r="66" spans="3:14" ht="25.5" customHeight="1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3:14" ht="25.5" customHeight="1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3:14" ht="25.5" customHeight="1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3:14" ht="25.5" customHeight="1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3:14" ht="25.5" customHeight="1"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</row>
    <row r="71" spans="3:14" ht="25.5" customHeight="1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</row>
    <row r="72" spans="3:14" ht="25.5" customHeight="1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3:14" ht="25.5" customHeight="1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3:14" ht="25.5" customHeight="1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3:14" ht="25.5" customHeight="1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</row>
    <row r="76" spans="3:14" ht="25.5" customHeight="1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</row>
    <row r="77" spans="3:14" ht="25.5" customHeight="1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</row>
    <row r="78" spans="3:14" ht="25.5" customHeight="1"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</row>
    <row r="79" spans="3:14" ht="25.5" customHeight="1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</row>
    <row r="80" spans="3:14" ht="25.5" customHeight="1"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</row>
    <row r="81" spans="3:14" ht="25.5" customHeight="1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  <row r="82" spans="3:14" ht="25.5" customHeight="1"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</row>
    <row r="83" spans="3:14" ht="25.5" customHeight="1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3:14" ht="25.5" customHeight="1"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3:14" ht="25.5" customHeight="1"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3:14" ht="25.5" customHeight="1"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3:14" ht="25.5" customHeight="1"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3:14" ht="25.5" customHeight="1"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89" spans="3:14" ht="25.5" customHeight="1"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</row>
    <row r="90" spans="3:14" ht="25.5" customHeight="1"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3:14" ht="25.5" customHeight="1"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3:14" ht="25.5" customHeight="1"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</row>
    <row r="93" spans="3:14" ht="25.5" customHeight="1"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3:14" ht="25.5" customHeight="1"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5" spans="3:14" ht="25.5" customHeight="1"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</row>
    <row r="96" spans="3:14" ht="25.5" customHeight="1"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</row>
    <row r="97" spans="3:14" ht="25.5" customHeight="1"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</row>
    <row r="98" spans="3:14" ht="25.5" customHeight="1"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</row>
    <row r="99" spans="3:14" ht="25.5" customHeight="1"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</row>
    <row r="100" spans="3:14" ht="25.5" customHeight="1"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</row>
    <row r="101" spans="3:14" ht="25.5" customHeight="1"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3:14" ht="25.5" customHeight="1"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</row>
    <row r="103" spans="3:14" ht="25.5" customHeight="1"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</row>
    <row r="104" spans="3:14" ht="25.5" customHeight="1"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</row>
    <row r="105" spans="3:14" ht="25.5" customHeight="1"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</row>
    <row r="106" spans="3:14" ht="25.5" customHeight="1"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</row>
    <row r="107" spans="3:14" ht="25.5" customHeight="1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</row>
    <row r="108" spans="3:14" ht="25.5" customHeight="1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</row>
    <row r="109" spans="3:14" ht="25.5" customHeight="1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</row>
    <row r="110" spans="3:14" ht="25.5" customHeight="1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</row>
    <row r="111" spans="3:14" ht="25.5" customHeight="1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</row>
    <row r="112" spans="3:14" ht="25.5" customHeight="1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</row>
    <row r="113" spans="3:14" ht="25.5" customHeight="1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</row>
    <row r="114" spans="3:14" ht="25.5" customHeight="1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</row>
    <row r="115" spans="3:14" ht="25.5" customHeight="1"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</row>
    <row r="116" spans="3:14" ht="25.5" customHeight="1"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</row>
    <row r="117" spans="3:14" ht="25.5" customHeight="1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</row>
    <row r="118" spans="3:14" ht="25.5" customHeight="1"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3:14" ht="25.5" customHeight="1"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0" spans="3:14" ht="25.5" customHeight="1"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</row>
    <row r="121" spans="3:14" ht="25.5" customHeight="1"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</row>
    <row r="122" spans="3:14" ht="25.5" customHeight="1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</row>
    <row r="123" spans="3:14" ht="25.5" customHeight="1"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</row>
    <row r="124" spans="3:14" ht="25.5" customHeight="1"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</row>
    <row r="125" spans="3:14" ht="25.5" customHeight="1"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</row>
    <row r="126" spans="3:14" ht="25.5" customHeight="1"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3:14" ht="25.5" customHeight="1"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</row>
    <row r="128" spans="3:14" ht="25.5" customHeight="1"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</row>
    <row r="129" spans="3:14" ht="25.5" customHeight="1"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3:14" ht="25.5" customHeight="1"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</row>
    <row r="131" spans="3:14" ht="25.5" customHeight="1"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</row>
    <row r="132" spans="3:14" ht="25.5" customHeight="1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</row>
    <row r="133" spans="3:14" ht="25.5" customHeight="1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</row>
    <row r="134" spans="3:14" ht="25.5" customHeight="1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</row>
    <row r="135" spans="3:14" ht="25.5" customHeight="1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</row>
    <row r="136" spans="3:14" ht="25.5" customHeight="1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</row>
    <row r="137" spans="3:14" ht="25.5" customHeight="1"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</row>
    <row r="138" spans="3:14" ht="25.5" customHeight="1"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</row>
    <row r="139" spans="3:14" ht="25.5" customHeight="1"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</row>
    <row r="140" spans="3:14" ht="25.5" customHeight="1"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  <row r="141" spans="3:14" ht="25.5" customHeight="1"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</row>
    <row r="142" spans="3:14" ht="25.5" customHeight="1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</row>
    <row r="143" spans="3:14" ht="25.5" customHeight="1"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</row>
    <row r="144" spans="3:14" ht="25.5" customHeight="1"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</row>
    <row r="145" spans="3:14" ht="25.5" customHeight="1"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</row>
    <row r="146" spans="3:14" ht="25.5" customHeight="1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</row>
    <row r="147" spans="3:14" ht="25.5" customHeight="1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</row>
    <row r="148" spans="3:14" ht="25.5" customHeight="1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</row>
    <row r="149" spans="3:14" ht="25.5" customHeight="1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</row>
    <row r="150" spans="3:14" ht="25.5" customHeight="1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</row>
    <row r="151" spans="3:14" ht="25.5" customHeight="1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</row>
    <row r="152" spans="3:14" ht="25.5" customHeight="1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</row>
    <row r="153" spans="3:14" ht="25.5" customHeight="1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</row>
    <row r="154" spans="3:14" ht="25.5" customHeight="1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</row>
    <row r="155" spans="3:14" ht="25.5" customHeight="1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</row>
    <row r="156" spans="3:14" ht="25.5" customHeight="1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</row>
    <row r="157" spans="3:14" ht="25.5" customHeight="1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</row>
    <row r="158" spans="3:14" ht="25.5" customHeight="1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</row>
    <row r="159" spans="3:14" ht="25.5" customHeight="1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</row>
    <row r="160" spans="3:14" ht="25.5" customHeight="1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</row>
    <row r="161" spans="3:14" ht="25.5" customHeight="1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</row>
    <row r="162" spans="3:14" ht="25.5" customHeight="1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3:14" ht="25.5" customHeight="1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</row>
    <row r="164" spans="3:14" ht="25.5" customHeight="1"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</row>
    <row r="165" spans="3:14" ht="25.5" customHeight="1"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</row>
    <row r="166" spans="3:14" ht="25.5" customHeight="1"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</row>
    <row r="167" spans="3:14" ht="25.5" customHeight="1"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</row>
    <row r="168" spans="3:14" ht="25.5" customHeight="1"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</row>
    <row r="169" spans="3:14" ht="25.5" customHeight="1"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</row>
    <row r="170" spans="3:14" ht="25.5" customHeight="1"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</row>
    <row r="171" spans="3:14" ht="25.5" customHeight="1"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</row>
    <row r="172" spans="3:14" ht="25.5" customHeight="1"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</row>
    <row r="173" spans="3:14" ht="25.5" customHeight="1"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</row>
    <row r="174" spans="3:14" ht="25.5" customHeight="1"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</row>
    <row r="175" spans="3:14" ht="25.5" customHeight="1"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</row>
    <row r="176" spans="3:14" ht="25.5" customHeight="1"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</row>
    <row r="177" spans="3:14" ht="25.5" customHeight="1"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</row>
    <row r="178" spans="3:14" ht="25.5" customHeight="1"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</row>
    <row r="179" spans="3:14" ht="25.5" customHeight="1"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</row>
    <row r="180" spans="3:14" ht="25.5" customHeight="1"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</row>
    <row r="181" spans="3:14" ht="25.5" customHeight="1"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</row>
    <row r="182" spans="3:14" ht="25.5" customHeight="1"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</row>
    <row r="183" spans="3:14" ht="25.5" customHeight="1"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</row>
    <row r="184" spans="3:14" ht="25.5" customHeight="1"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</row>
    <row r="185" spans="3:14" ht="25.5" customHeight="1"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</row>
    <row r="186" spans="3:14" ht="25.5" customHeight="1"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</row>
    <row r="187" spans="3:14" ht="25.5" customHeight="1"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</row>
    <row r="188" spans="3:14" ht="25.5" customHeight="1"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</row>
    <row r="189" spans="3:14" ht="25.5" customHeight="1"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</row>
    <row r="190" spans="3:14" ht="25.5" customHeight="1"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</row>
    <row r="191" spans="3:14" ht="25.5" customHeight="1"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</row>
    <row r="192" spans="3:14" ht="25.5" customHeight="1"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</row>
    <row r="193" spans="3:14" ht="25.5" customHeight="1"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</row>
    <row r="194" spans="3:14" ht="25.5" customHeight="1"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</row>
    <row r="195" spans="3:14" ht="25.5" customHeight="1"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</row>
    <row r="196" spans="3:14" ht="25.5" customHeight="1"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</row>
    <row r="197" spans="3:14" ht="25.5" customHeight="1"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</row>
    <row r="198" spans="3:14" ht="25.5" customHeight="1"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</row>
    <row r="199" spans="3:14" ht="25.5" customHeight="1"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</row>
    <row r="200" spans="3:14" ht="25.5" customHeight="1"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</row>
    <row r="201" spans="3:14" ht="25.5" customHeight="1"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</row>
    <row r="202" spans="3:14" ht="25.5" customHeight="1"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</row>
    <row r="203" spans="3:14" ht="25.5" customHeight="1"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</row>
    <row r="204" spans="3:14" ht="25.5" customHeight="1"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</row>
    <row r="205" spans="3:14" ht="25.5" customHeight="1"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</row>
    <row r="206" spans="3:14" ht="25.5" customHeight="1"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</row>
    <row r="207" spans="3:14" ht="25.5" customHeight="1"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</row>
    <row r="208" spans="3:14" ht="25.5" customHeight="1"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</row>
    <row r="209" spans="3:14" ht="25.5" customHeight="1"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</row>
    <row r="210" spans="3:14" ht="25.5" customHeight="1"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</row>
    <row r="211" spans="3:14" ht="25.5" customHeight="1"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</row>
    <row r="212" spans="3:14" ht="25.5" customHeight="1"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</row>
    <row r="213" spans="3:14" ht="25.5" customHeight="1"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</row>
    <row r="214" spans="3:14" ht="25.5" customHeight="1"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</row>
    <row r="215" spans="3:14" ht="25.5" customHeight="1"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</row>
    <row r="216" spans="3:14" ht="25.5" customHeight="1"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</row>
    <row r="217" spans="3:14" ht="25.5" customHeight="1"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</row>
    <row r="218" spans="3:14" ht="25.5" customHeight="1"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</row>
    <row r="219" spans="3:14" ht="25.5" customHeight="1"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</row>
    <row r="220" spans="3:14" ht="25.5" customHeight="1"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</row>
    <row r="221" spans="3:14" ht="25.5" customHeight="1"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</row>
    <row r="222" spans="3:14" ht="25.5" customHeight="1"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</row>
    <row r="223" spans="3:14" ht="25.5" customHeight="1"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</row>
    <row r="224" spans="3:14" ht="25.5" customHeight="1"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</row>
    <row r="225" spans="3:14" ht="25.5" customHeight="1"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</row>
    <row r="226" spans="3:14" ht="25.5" customHeight="1"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</row>
    <row r="227" spans="3:14" ht="25.5" customHeight="1"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</row>
    <row r="228" spans="3:14" ht="25.5" customHeight="1"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</row>
    <row r="229" spans="3:14" ht="25.5" customHeight="1"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</row>
    <row r="230" spans="3:14" ht="25.5" customHeight="1"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</row>
    <row r="231" spans="3:14" ht="25.5" customHeight="1"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</row>
    <row r="232" spans="3:14" ht="25.5" customHeight="1"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</row>
    <row r="233" spans="3:14" ht="25.5" customHeight="1"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</row>
    <row r="234" spans="3:14" ht="25.5" customHeight="1"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</row>
    <row r="235" spans="3:14" ht="25.5" customHeight="1"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</row>
    <row r="236" spans="3:14" ht="25.5" customHeight="1"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</row>
    <row r="237" spans="3:14" ht="25.5" customHeight="1"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</row>
    <row r="238" spans="3:14" ht="25.5" customHeight="1"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</row>
    <row r="239" spans="3:14" ht="25.5" customHeight="1"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</row>
    <row r="240" spans="3:14" ht="25.5" customHeight="1"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</row>
    <row r="241" spans="3:14" ht="25.5" customHeight="1"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</row>
    <row r="242" spans="3:14" ht="25.5" customHeight="1"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</row>
    <row r="243" spans="3:14" ht="25.5" customHeight="1"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</row>
    <row r="244" spans="3:14" ht="25.5" customHeight="1"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</row>
    <row r="245" spans="3:14" ht="25.5" customHeight="1"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</row>
    <row r="246" spans="3:14" ht="25.5" customHeight="1"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</row>
    <row r="247" spans="3:14" ht="25.5" customHeight="1"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</row>
    <row r="248" spans="3:14" ht="25.5" customHeight="1"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</row>
    <row r="249" spans="3:14" ht="25.5" customHeight="1"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</row>
    <row r="250" spans="3:14" ht="25.5" customHeight="1"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</row>
    <row r="251" spans="3:14" ht="25.5" customHeight="1"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</row>
    <row r="252" spans="3:14" ht="25.5" customHeight="1"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</row>
    <row r="253" spans="3:14" ht="25.5" customHeight="1"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</row>
    <row r="254" spans="3:14" ht="25.5" customHeight="1"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</row>
    <row r="255" spans="3:14" ht="25.5" customHeight="1"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</row>
    <row r="256" spans="3:14" ht="25.5" customHeight="1"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</row>
    <row r="257" spans="3:14" ht="25.5" customHeight="1"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</row>
    <row r="258" spans="3:14" ht="25.5" customHeight="1"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</row>
    <row r="259" spans="3:14" ht="25.5" customHeight="1"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</row>
    <row r="260" spans="3:14" ht="25.5" customHeight="1"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</row>
    <row r="261" spans="3:14" ht="25.5" customHeight="1"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</row>
    <row r="262" spans="3:14" ht="25.5" customHeight="1"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</row>
    <row r="263" spans="3:14" ht="25.5" customHeight="1"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</row>
    <row r="264" spans="3:14" ht="25.5" customHeight="1"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</row>
    <row r="265" spans="3:14" ht="25.5" customHeight="1"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</row>
    <row r="266" spans="3:14" ht="25.5" customHeight="1"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</row>
    <row r="267" spans="3:14" ht="25.5" customHeight="1"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</row>
    <row r="268" spans="3:14" ht="25.5" customHeight="1"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</row>
    <row r="269" spans="3:14" ht="25.5" customHeight="1"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</row>
    <row r="270" spans="3:14" ht="25.5" customHeight="1"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</row>
  </sheetData>
  <mergeCells count="8">
    <mergeCell ref="C1:O1"/>
    <mergeCell ref="C2:O2"/>
    <mergeCell ref="D4:E4"/>
    <mergeCell ref="F4:G4"/>
    <mergeCell ref="K4:L4"/>
    <mergeCell ref="M4:N4"/>
    <mergeCell ref="O4:P4"/>
    <mergeCell ref="H4:I4"/>
  </mergeCells>
  <printOptions horizontalCentered="1"/>
  <pageMargins left="0.3937007874015748" right="0.3937007874015748" top="0.85" bottom="0.35433070866141736" header="0.62" footer="0.2362204724409449"/>
  <pageSetup horizontalDpi="300" verticalDpi="300" orientation="landscape" paperSize="9" scale="57" r:id="rId1"/>
  <headerFooter alignWithMargins="0">
    <oddHeader>&amp;L 4. melléklet a 15/2013.(V.2.) önkormányzati rendelethez
"4. melléklet az 1/2013.(II.01.) önkormányzati rendelethez"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908"/>
  <sheetViews>
    <sheetView view="pageBreakPreview" zoomScaleSheetLayoutView="100" workbookViewId="0" topLeftCell="E33">
      <selection activeCell="P47" sqref="P47:P178"/>
    </sheetView>
  </sheetViews>
  <sheetFormatPr defaultColWidth="9.00390625" defaultRowHeight="12.75"/>
  <cols>
    <col min="1" max="1" width="13.375" style="536" customWidth="1"/>
    <col min="2" max="2" width="8.00390625" style="537" customWidth="1"/>
    <col min="3" max="3" width="53.00390625" style="536" customWidth="1"/>
    <col min="4" max="4" width="12.875" style="538" customWidth="1"/>
    <col min="5" max="5" width="9.25390625" style="539" customWidth="1"/>
    <col min="6" max="6" width="9.00390625" style="536" customWidth="1"/>
    <col min="7" max="7" width="9.75390625" style="536" customWidth="1"/>
    <col min="8" max="8" width="11.125" style="536" customWidth="1"/>
    <col min="9" max="9" width="9.625" style="536" customWidth="1"/>
    <col min="10" max="10" width="9.375" style="536" customWidth="1"/>
    <col min="11" max="11" width="10.125" style="536" customWidth="1"/>
    <col min="12" max="12" width="9.375" style="536" customWidth="1"/>
    <col min="13" max="13" width="9.25390625" style="536" bestFit="1" customWidth="1"/>
    <col min="14" max="14" width="8.875" style="541" customWidth="1"/>
    <col min="15" max="16" width="10.875" style="536" customWidth="1"/>
    <col min="17" max="16384" width="9.125" style="536" customWidth="1"/>
  </cols>
  <sheetData>
    <row r="1" spans="2:3" ht="12.75">
      <c r="B1" s="924"/>
      <c r="C1" s="925"/>
    </row>
    <row r="2" ht="10.5" customHeight="1"/>
    <row r="3" spans="2:15" ht="15.75" customHeight="1">
      <c r="B3" s="926" t="s">
        <v>563</v>
      </c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</row>
    <row r="4" spans="2:15" ht="12.75" customHeight="1"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</row>
    <row r="5" spans="13:16" ht="11.25" customHeight="1" thickBot="1">
      <c r="M5" s="539"/>
      <c r="N5" s="542"/>
      <c r="O5" s="542"/>
      <c r="P5" s="542" t="s">
        <v>564</v>
      </c>
    </row>
    <row r="6" spans="1:16" s="568" customFormat="1" ht="13.5" customHeight="1" thickBot="1">
      <c r="A6" s="875"/>
      <c r="B6" s="928" t="s">
        <v>325</v>
      </c>
      <c r="C6" s="929"/>
      <c r="D6" s="929"/>
      <c r="E6" s="934" t="s">
        <v>565</v>
      </c>
      <c r="F6" s="937" t="s">
        <v>566</v>
      </c>
      <c r="G6" s="921" t="s">
        <v>242</v>
      </c>
      <c r="H6" s="921"/>
      <c r="I6" s="921"/>
      <c r="J6" s="921"/>
      <c r="K6" s="921"/>
      <c r="L6" s="921" t="s">
        <v>243</v>
      </c>
      <c r="M6" s="921"/>
      <c r="N6" s="918" t="s">
        <v>567</v>
      </c>
      <c r="O6" s="913" t="s">
        <v>568</v>
      </c>
      <c r="P6" s="910" t="s">
        <v>569</v>
      </c>
    </row>
    <row r="7" spans="1:16" s="568" customFormat="1" ht="12" customHeight="1" thickBot="1" thickTop="1">
      <c r="A7" s="876"/>
      <c r="B7" s="930"/>
      <c r="C7" s="931"/>
      <c r="D7" s="931"/>
      <c r="E7" s="935"/>
      <c r="F7" s="938"/>
      <c r="G7" s="922" t="s">
        <v>570</v>
      </c>
      <c r="H7" s="922" t="s">
        <v>571</v>
      </c>
      <c r="I7" s="922" t="s">
        <v>572</v>
      </c>
      <c r="J7" s="922" t="s">
        <v>573</v>
      </c>
      <c r="K7" s="922" t="s">
        <v>574</v>
      </c>
      <c r="L7" s="916" t="s">
        <v>206</v>
      </c>
      <c r="M7" s="916" t="s">
        <v>204</v>
      </c>
      <c r="N7" s="919"/>
      <c r="O7" s="914"/>
      <c r="P7" s="911"/>
    </row>
    <row r="8" spans="1:16" s="568" customFormat="1" ht="39" customHeight="1" thickBot="1" thickTop="1">
      <c r="A8" s="877"/>
      <c r="B8" s="932"/>
      <c r="C8" s="933"/>
      <c r="D8" s="933"/>
      <c r="E8" s="936"/>
      <c r="F8" s="939"/>
      <c r="G8" s="923"/>
      <c r="H8" s="923"/>
      <c r="I8" s="923"/>
      <c r="J8" s="923"/>
      <c r="K8" s="923"/>
      <c r="L8" s="917"/>
      <c r="M8" s="917"/>
      <c r="N8" s="920"/>
      <c r="O8" s="915"/>
      <c r="P8" s="912"/>
    </row>
    <row r="9" spans="1:16" s="568" customFormat="1" ht="15" customHeight="1" thickBot="1">
      <c r="A9" s="550" t="s">
        <v>575</v>
      </c>
      <c r="B9" s="605" t="s">
        <v>576</v>
      </c>
      <c r="C9" s="606" t="s">
        <v>577</v>
      </c>
      <c r="D9" s="607" t="s">
        <v>55</v>
      </c>
      <c r="E9" s="608"/>
      <c r="F9" s="609">
        <f aca="true" t="shared" si="0" ref="F9:F21">SUM(G9:O9)</f>
        <v>10900</v>
      </c>
      <c r="G9" s="610"/>
      <c r="H9" s="610"/>
      <c r="I9" s="610">
        <v>10900</v>
      </c>
      <c r="J9" s="610"/>
      <c r="K9" s="610"/>
      <c r="L9" s="610"/>
      <c r="M9" s="610"/>
      <c r="N9" s="610"/>
      <c r="O9" s="611"/>
      <c r="P9" s="612"/>
    </row>
    <row r="10" spans="1:16" s="568" customFormat="1" ht="15" customHeight="1">
      <c r="A10" s="558"/>
      <c r="B10" s="556"/>
      <c r="C10" s="557"/>
      <c r="D10" s="613" t="s">
        <v>259</v>
      </c>
      <c r="E10" s="614"/>
      <c r="F10" s="609">
        <f t="shared" si="0"/>
        <v>10900</v>
      </c>
      <c r="G10" s="577"/>
      <c r="H10" s="577"/>
      <c r="I10" s="577">
        <v>10900</v>
      </c>
      <c r="J10" s="577"/>
      <c r="K10" s="577"/>
      <c r="L10" s="577"/>
      <c r="M10" s="577"/>
      <c r="N10" s="577"/>
      <c r="O10" s="615"/>
      <c r="P10" s="612"/>
    </row>
    <row r="11" spans="1:16" s="568" customFormat="1" ht="15" customHeight="1">
      <c r="A11" s="558" t="s">
        <v>575</v>
      </c>
      <c r="B11" s="563">
        <v>360000</v>
      </c>
      <c r="C11" s="576" t="s">
        <v>578</v>
      </c>
      <c r="D11" s="616" t="s">
        <v>55</v>
      </c>
      <c r="E11" s="617"/>
      <c r="F11" s="559">
        <f t="shared" si="0"/>
        <v>600</v>
      </c>
      <c r="G11" s="561"/>
      <c r="H11" s="561"/>
      <c r="I11" s="561">
        <v>600</v>
      </c>
      <c r="J11" s="561"/>
      <c r="K11" s="561"/>
      <c r="L11" s="561"/>
      <c r="M11" s="561"/>
      <c r="N11" s="561"/>
      <c r="O11" s="618"/>
      <c r="P11" s="619"/>
    </row>
    <row r="12" spans="1:16" s="568" customFormat="1" ht="15" customHeight="1">
      <c r="A12" s="558"/>
      <c r="B12" s="563"/>
      <c r="C12" s="576"/>
      <c r="D12" s="613" t="s">
        <v>259</v>
      </c>
      <c r="E12" s="617"/>
      <c r="F12" s="559">
        <f t="shared" si="0"/>
        <v>600</v>
      </c>
      <c r="G12" s="561"/>
      <c r="H12" s="561"/>
      <c r="I12" s="561">
        <v>600</v>
      </c>
      <c r="J12" s="561"/>
      <c r="K12" s="561"/>
      <c r="L12" s="561"/>
      <c r="M12" s="561"/>
      <c r="N12" s="561"/>
      <c r="O12" s="618"/>
      <c r="P12" s="619"/>
    </row>
    <row r="13" spans="1:16" s="568" customFormat="1" ht="15" customHeight="1">
      <c r="A13" s="558" t="s">
        <v>575</v>
      </c>
      <c r="B13" s="563">
        <v>370000</v>
      </c>
      <c r="C13" s="564" t="s">
        <v>579</v>
      </c>
      <c r="D13" s="616" t="s">
        <v>55</v>
      </c>
      <c r="E13" s="617">
        <v>9040</v>
      </c>
      <c r="F13" s="559">
        <f t="shared" si="0"/>
        <v>55700</v>
      </c>
      <c r="G13" s="561"/>
      <c r="H13" s="561"/>
      <c r="I13" s="561">
        <v>19910</v>
      </c>
      <c r="J13" s="561"/>
      <c r="K13" s="561"/>
      <c r="L13" s="561">
        <v>8990</v>
      </c>
      <c r="M13" s="561">
        <v>17048</v>
      </c>
      <c r="N13" s="561"/>
      <c r="O13" s="618">
        <v>9752</v>
      </c>
      <c r="P13" s="619"/>
    </row>
    <row r="14" spans="1:16" s="568" customFormat="1" ht="15" customHeight="1">
      <c r="A14" s="558"/>
      <c r="B14" s="563"/>
      <c r="C14" s="564"/>
      <c r="D14" s="613" t="s">
        <v>259</v>
      </c>
      <c r="E14" s="617">
        <v>9040</v>
      </c>
      <c r="F14" s="559">
        <f t="shared" si="0"/>
        <v>55700</v>
      </c>
      <c r="G14" s="561"/>
      <c r="H14" s="561"/>
      <c r="I14" s="561">
        <v>19910</v>
      </c>
      <c r="J14" s="561"/>
      <c r="K14" s="561"/>
      <c r="L14" s="561">
        <v>8990</v>
      </c>
      <c r="M14" s="561">
        <v>17048</v>
      </c>
      <c r="N14" s="561"/>
      <c r="O14" s="618">
        <v>9752</v>
      </c>
      <c r="P14" s="619"/>
    </row>
    <row r="15" spans="1:16" s="568" customFormat="1" ht="15" customHeight="1">
      <c r="A15" s="558" t="s">
        <v>575</v>
      </c>
      <c r="B15" s="563">
        <v>381103</v>
      </c>
      <c r="C15" s="564" t="s">
        <v>580</v>
      </c>
      <c r="D15" s="616" t="s">
        <v>55</v>
      </c>
      <c r="E15" s="617"/>
      <c r="F15" s="559">
        <f t="shared" si="0"/>
        <v>25400</v>
      </c>
      <c r="G15" s="561"/>
      <c r="H15" s="561"/>
      <c r="I15" s="561">
        <v>25400</v>
      </c>
      <c r="J15" s="561"/>
      <c r="K15" s="561"/>
      <c r="L15" s="561"/>
      <c r="M15" s="561"/>
      <c r="N15" s="561"/>
      <c r="O15" s="618"/>
      <c r="P15" s="619"/>
    </row>
    <row r="16" spans="1:16" s="568" customFormat="1" ht="15" customHeight="1">
      <c r="A16" s="558"/>
      <c r="B16" s="563"/>
      <c r="C16" s="564"/>
      <c r="D16" s="613" t="s">
        <v>259</v>
      </c>
      <c r="E16" s="617"/>
      <c r="F16" s="559">
        <f t="shared" si="0"/>
        <v>25400</v>
      </c>
      <c r="G16" s="561"/>
      <c r="H16" s="561"/>
      <c r="I16" s="561">
        <v>25400</v>
      </c>
      <c r="J16" s="561"/>
      <c r="K16" s="561"/>
      <c r="L16" s="561"/>
      <c r="M16" s="561"/>
      <c r="N16" s="561"/>
      <c r="O16" s="618"/>
      <c r="P16" s="619"/>
    </row>
    <row r="17" spans="1:16" s="568" customFormat="1" ht="15" customHeight="1">
      <c r="A17" s="558" t="s">
        <v>581</v>
      </c>
      <c r="B17" s="563">
        <v>412000</v>
      </c>
      <c r="C17" s="564" t="s">
        <v>582</v>
      </c>
      <c r="D17" s="616" t="s">
        <v>55</v>
      </c>
      <c r="E17" s="617">
        <v>2310431</v>
      </c>
      <c r="F17" s="559">
        <f t="shared" si="0"/>
        <v>3208747</v>
      </c>
      <c r="G17" s="561"/>
      <c r="H17" s="561"/>
      <c r="I17" s="561">
        <v>3086</v>
      </c>
      <c r="J17" s="561">
        <v>52606</v>
      </c>
      <c r="K17" s="561"/>
      <c r="L17" s="561">
        <v>69124</v>
      </c>
      <c r="M17" s="561">
        <v>1439717</v>
      </c>
      <c r="N17" s="561"/>
      <c r="O17" s="618">
        <v>1644214</v>
      </c>
      <c r="P17" s="619"/>
    </row>
    <row r="18" spans="1:16" s="568" customFormat="1" ht="15" customHeight="1">
      <c r="A18" s="558"/>
      <c r="B18" s="563"/>
      <c r="C18" s="564"/>
      <c r="D18" s="613" t="s">
        <v>259</v>
      </c>
      <c r="E18" s="617">
        <v>2310431</v>
      </c>
      <c r="F18" s="559">
        <f t="shared" si="0"/>
        <v>3208747</v>
      </c>
      <c r="G18" s="561"/>
      <c r="H18" s="561"/>
      <c r="I18" s="561">
        <v>3086</v>
      </c>
      <c r="J18" s="561">
        <v>52606</v>
      </c>
      <c r="K18" s="561"/>
      <c r="L18" s="561">
        <v>69124</v>
      </c>
      <c r="M18" s="561">
        <v>1439717</v>
      </c>
      <c r="N18" s="561"/>
      <c r="O18" s="618">
        <v>1644214</v>
      </c>
      <c r="P18" s="619"/>
    </row>
    <row r="19" spans="1:16" s="568" customFormat="1" ht="15" customHeight="1">
      <c r="A19" s="558" t="s">
        <v>575</v>
      </c>
      <c r="B19" s="563">
        <v>421100</v>
      </c>
      <c r="C19" s="564" t="s">
        <v>583</v>
      </c>
      <c r="D19" s="616" t="s">
        <v>55</v>
      </c>
      <c r="E19" s="617">
        <v>674640</v>
      </c>
      <c r="F19" s="559">
        <f t="shared" si="0"/>
        <v>899784</v>
      </c>
      <c r="G19" s="561"/>
      <c r="H19" s="561"/>
      <c r="I19" s="561">
        <v>1831</v>
      </c>
      <c r="J19" s="561">
        <v>3975</v>
      </c>
      <c r="K19" s="561"/>
      <c r="L19" s="561">
        <v>25000</v>
      </c>
      <c r="M19" s="561">
        <v>569976</v>
      </c>
      <c r="N19" s="561"/>
      <c r="O19" s="618">
        <v>299002</v>
      </c>
      <c r="P19" s="619"/>
    </row>
    <row r="20" spans="1:16" s="568" customFormat="1" ht="15" customHeight="1">
      <c r="A20" s="558"/>
      <c r="B20" s="563"/>
      <c r="C20" s="564"/>
      <c r="D20" s="613" t="s">
        <v>259</v>
      </c>
      <c r="E20" s="617">
        <v>674640</v>
      </c>
      <c r="F20" s="559">
        <v>899784</v>
      </c>
      <c r="G20" s="561"/>
      <c r="H20" s="561"/>
      <c r="I20" s="561">
        <v>1831</v>
      </c>
      <c r="J20" s="561">
        <v>3975</v>
      </c>
      <c r="K20" s="561"/>
      <c r="L20" s="561">
        <v>25000</v>
      </c>
      <c r="M20" s="561">
        <v>569976</v>
      </c>
      <c r="N20" s="561"/>
      <c r="O20" s="618">
        <v>290002</v>
      </c>
      <c r="P20" s="619"/>
    </row>
    <row r="21" spans="1:16" s="568" customFormat="1" ht="15" customHeight="1">
      <c r="A21" s="558" t="s">
        <v>575</v>
      </c>
      <c r="B21" s="563">
        <v>493102</v>
      </c>
      <c r="C21" s="564" t="s">
        <v>584</v>
      </c>
      <c r="D21" s="616" t="s">
        <v>55</v>
      </c>
      <c r="E21" s="617"/>
      <c r="F21" s="559">
        <f t="shared" si="0"/>
        <v>21570</v>
      </c>
      <c r="G21" s="561"/>
      <c r="H21" s="561"/>
      <c r="I21" s="561">
        <v>5070</v>
      </c>
      <c r="J21" s="561">
        <v>16500</v>
      </c>
      <c r="K21" s="561"/>
      <c r="L21" s="561"/>
      <c r="M21" s="561"/>
      <c r="N21" s="561"/>
      <c r="O21" s="618"/>
      <c r="P21" s="619"/>
    </row>
    <row r="22" spans="1:16" s="568" customFormat="1" ht="15" customHeight="1">
      <c r="A22" s="558"/>
      <c r="B22" s="563"/>
      <c r="C22" s="564"/>
      <c r="D22" s="613" t="s">
        <v>259</v>
      </c>
      <c r="E22" s="617"/>
      <c r="F22" s="559">
        <v>21570</v>
      </c>
      <c r="G22" s="561"/>
      <c r="H22" s="561"/>
      <c r="I22" s="561">
        <v>5070</v>
      </c>
      <c r="J22" s="561">
        <v>16500</v>
      </c>
      <c r="K22" s="561"/>
      <c r="L22" s="561"/>
      <c r="M22" s="561"/>
      <c r="N22" s="561"/>
      <c r="O22" s="618"/>
      <c r="P22" s="619"/>
    </row>
    <row r="23" spans="1:22" s="568" customFormat="1" ht="15" customHeight="1">
      <c r="A23" s="558" t="s">
        <v>575</v>
      </c>
      <c r="B23" s="563">
        <v>522001</v>
      </c>
      <c r="C23" s="564" t="s">
        <v>585</v>
      </c>
      <c r="D23" s="616" t="s">
        <v>55</v>
      </c>
      <c r="E23" s="617"/>
      <c r="F23" s="559">
        <f aca="true" t="shared" si="1" ref="F23:F35">SUM(G23:O23)</f>
        <v>41800</v>
      </c>
      <c r="G23" s="561"/>
      <c r="H23" s="561"/>
      <c r="I23" s="561">
        <v>41800</v>
      </c>
      <c r="J23" s="561"/>
      <c r="K23" s="559"/>
      <c r="L23" s="559"/>
      <c r="M23" s="561"/>
      <c r="N23" s="561"/>
      <c r="O23" s="618"/>
      <c r="P23" s="619"/>
      <c r="Q23" s="620"/>
      <c r="R23" s="620"/>
      <c r="S23" s="620"/>
      <c r="T23" s="620"/>
      <c r="U23" s="620"/>
      <c r="V23" s="620"/>
    </row>
    <row r="24" spans="1:22" s="568" customFormat="1" ht="15" customHeight="1">
      <c r="A24" s="558"/>
      <c r="B24" s="563"/>
      <c r="C24" s="564"/>
      <c r="D24" s="613" t="s">
        <v>259</v>
      </c>
      <c r="E24" s="617"/>
      <c r="F24" s="559">
        <f t="shared" si="1"/>
        <v>41800</v>
      </c>
      <c r="G24" s="561"/>
      <c r="H24" s="561"/>
      <c r="I24" s="561">
        <v>41800</v>
      </c>
      <c r="J24" s="561"/>
      <c r="K24" s="559"/>
      <c r="L24" s="559"/>
      <c r="M24" s="561"/>
      <c r="N24" s="561"/>
      <c r="O24" s="618"/>
      <c r="P24" s="619"/>
      <c r="Q24" s="620"/>
      <c r="R24" s="620"/>
      <c r="S24" s="620"/>
      <c r="T24" s="620"/>
      <c r="U24" s="620"/>
      <c r="V24" s="620"/>
    </row>
    <row r="25" spans="1:22" s="568" customFormat="1" ht="15" customHeight="1">
      <c r="A25" s="558" t="s">
        <v>581</v>
      </c>
      <c r="B25" s="563">
        <v>581100</v>
      </c>
      <c r="C25" s="564" t="s">
        <v>586</v>
      </c>
      <c r="D25" s="616" t="s">
        <v>55</v>
      </c>
      <c r="E25" s="617"/>
      <c r="F25" s="559">
        <f t="shared" si="1"/>
        <v>1800</v>
      </c>
      <c r="G25" s="561"/>
      <c r="H25" s="561"/>
      <c r="I25" s="561">
        <v>1800</v>
      </c>
      <c r="J25" s="561"/>
      <c r="K25" s="559"/>
      <c r="L25" s="621"/>
      <c r="M25" s="561"/>
      <c r="N25" s="561"/>
      <c r="O25" s="618"/>
      <c r="P25" s="619"/>
      <c r="Q25" s="620"/>
      <c r="R25" s="620"/>
      <c r="S25" s="620"/>
      <c r="T25" s="620"/>
      <c r="U25" s="620"/>
      <c r="V25" s="620"/>
    </row>
    <row r="26" spans="1:22" s="568" customFormat="1" ht="15" customHeight="1">
      <c r="A26" s="558"/>
      <c r="B26" s="563"/>
      <c r="C26" s="564"/>
      <c r="D26" s="613" t="s">
        <v>259</v>
      </c>
      <c r="E26" s="617"/>
      <c r="F26" s="559">
        <f t="shared" si="1"/>
        <v>1800</v>
      </c>
      <c r="G26" s="561"/>
      <c r="H26" s="561"/>
      <c r="I26" s="561">
        <v>1800</v>
      </c>
      <c r="J26" s="561"/>
      <c r="K26" s="559"/>
      <c r="L26" s="621"/>
      <c r="M26" s="561"/>
      <c r="N26" s="561"/>
      <c r="O26" s="618"/>
      <c r="P26" s="619"/>
      <c r="Q26" s="620"/>
      <c r="R26" s="620"/>
      <c r="S26" s="620"/>
      <c r="T26" s="620"/>
      <c r="U26" s="620"/>
      <c r="V26" s="620"/>
    </row>
    <row r="27" spans="1:22" s="568" customFormat="1" ht="15" customHeight="1">
      <c r="A27" s="558" t="s">
        <v>581</v>
      </c>
      <c r="B27" s="622">
        <v>581900</v>
      </c>
      <c r="C27" s="623" t="s">
        <v>587</v>
      </c>
      <c r="D27" s="616" t="s">
        <v>55</v>
      </c>
      <c r="E27" s="617"/>
      <c r="F27" s="559">
        <f t="shared" si="1"/>
        <v>35160</v>
      </c>
      <c r="G27" s="565">
        <v>5760</v>
      </c>
      <c r="H27" s="565">
        <v>1400</v>
      </c>
      <c r="I27" s="565">
        <v>28000</v>
      </c>
      <c r="J27" s="565"/>
      <c r="K27" s="565"/>
      <c r="L27" s="565"/>
      <c r="M27" s="565"/>
      <c r="N27" s="565"/>
      <c r="O27" s="624"/>
      <c r="P27" s="619"/>
      <c r="Q27" s="620"/>
      <c r="R27" s="620"/>
      <c r="S27" s="620"/>
      <c r="T27" s="620"/>
      <c r="U27" s="620"/>
      <c r="V27" s="620"/>
    </row>
    <row r="28" spans="1:22" s="568" customFormat="1" ht="15" customHeight="1">
      <c r="A28" s="558"/>
      <c r="B28" s="622"/>
      <c r="C28" s="623"/>
      <c r="D28" s="613" t="s">
        <v>259</v>
      </c>
      <c r="E28" s="617"/>
      <c r="F28" s="559">
        <f t="shared" si="1"/>
        <v>35160</v>
      </c>
      <c r="G28" s="565">
        <v>5760</v>
      </c>
      <c r="H28" s="565">
        <v>1400</v>
      </c>
      <c r="I28" s="565">
        <v>28000</v>
      </c>
      <c r="J28" s="565"/>
      <c r="K28" s="565"/>
      <c r="L28" s="565"/>
      <c r="M28" s="565"/>
      <c r="N28" s="565"/>
      <c r="O28" s="624"/>
      <c r="P28" s="619"/>
      <c r="Q28" s="620"/>
      <c r="R28" s="620"/>
      <c r="S28" s="620"/>
      <c r="T28" s="620"/>
      <c r="U28" s="620"/>
      <c r="V28" s="620"/>
    </row>
    <row r="29" spans="1:22" s="568" customFormat="1" ht="15" customHeight="1">
      <c r="A29" s="558" t="s">
        <v>575</v>
      </c>
      <c r="B29" s="563">
        <v>680001</v>
      </c>
      <c r="C29" s="564" t="s">
        <v>588</v>
      </c>
      <c r="D29" s="616" t="s">
        <v>55</v>
      </c>
      <c r="E29" s="617">
        <v>47000</v>
      </c>
      <c r="F29" s="559">
        <f t="shared" si="1"/>
        <v>42550</v>
      </c>
      <c r="G29" s="561"/>
      <c r="H29" s="561"/>
      <c r="I29" s="561">
        <v>42550</v>
      </c>
      <c r="J29" s="561"/>
      <c r="K29" s="561"/>
      <c r="L29" s="561"/>
      <c r="M29" s="561"/>
      <c r="N29" s="561"/>
      <c r="O29" s="618"/>
      <c r="P29" s="619"/>
      <c r="Q29" s="620"/>
      <c r="R29" s="620"/>
      <c r="S29" s="620"/>
      <c r="T29" s="620"/>
      <c r="U29" s="620"/>
      <c r="V29" s="620"/>
    </row>
    <row r="30" spans="1:22" s="568" customFormat="1" ht="15" customHeight="1">
      <c r="A30" s="558"/>
      <c r="B30" s="563"/>
      <c r="C30" s="564"/>
      <c r="D30" s="613" t="s">
        <v>259</v>
      </c>
      <c r="E30" s="617">
        <v>47000</v>
      </c>
      <c r="F30" s="559">
        <f t="shared" si="1"/>
        <v>42550</v>
      </c>
      <c r="G30" s="561"/>
      <c r="H30" s="561"/>
      <c r="I30" s="561">
        <v>42550</v>
      </c>
      <c r="J30" s="561"/>
      <c r="K30" s="561"/>
      <c r="L30" s="561"/>
      <c r="M30" s="561"/>
      <c r="N30" s="561"/>
      <c r="O30" s="618"/>
      <c r="P30" s="619"/>
      <c r="Q30" s="620"/>
      <c r="R30" s="620"/>
      <c r="S30" s="620"/>
      <c r="T30" s="620"/>
      <c r="U30" s="620"/>
      <c r="V30" s="620"/>
    </row>
    <row r="31" spans="1:22" s="568" customFormat="1" ht="15" customHeight="1">
      <c r="A31" s="558" t="s">
        <v>575</v>
      </c>
      <c r="B31" s="563">
        <v>680002</v>
      </c>
      <c r="C31" s="564" t="s">
        <v>589</v>
      </c>
      <c r="D31" s="616" t="s">
        <v>55</v>
      </c>
      <c r="E31" s="617">
        <v>50667</v>
      </c>
      <c r="F31" s="559">
        <f t="shared" si="1"/>
        <v>32390</v>
      </c>
      <c r="G31" s="561"/>
      <c r="H31" s="561"/>
      <c r="I31" s="561">
        <v>32390</v>
      </c>
      <c r="J31" s="561"/>
      <c r="K31" s="561"/>
      <c r="L31" s="561"/>
      <c r="M31" s="561"/>
      <c r="N31" s="561"/>
      <c r="O31" s="618"/>
      <c r="P31" s="619"/>
      <c r="Q31" s="620"/>
      <c r="R31" s="620"/>
      <c r="S31" s="620"/>
      <c r="T31" s="620"/>
      <c r="U31" s="620"/>
      <c r="V31" s="620"/>
    </row>
    <row r="32" spans="1:22" s="568" customFormat="1" ht="15" customHeight="1">
      <c r="A32" s="558"/>
      <c r="B32" s="563"/>
      <c r="C32" s="564"/>
      <c r="D32" s="613" t="s">
        <v>259</v>
      </c>
      <c r="E32" s="617">
        <v>50667</v>
      </c>
      <c r="F32" s="559">
        <f t="shared" si="1"/>
        <v>32390</v>
      </c>
      <c r="G32" s="561"/>
      <c r="H32" s="561"/>
      <c r="I32" s="561">
        <v>32390</v>
      </c>
      <c r="J32" s="561"/>
      <c r="K32" s="561"/>
      <c r="L32" s="561"/>
      <c r="M32" s="561"/>
      <c r="N32" s="561"/>
      <c r="O32" s="618"/>
      <c r="P32" s="619"/>
      <c r="Q32" s="620"/>
      <c r="R32" s="620"/>
      <c r="S32" s="620"/>
      <c r="T32" s="620"/>
      <c r="U32" s="620"/>
      <c r="V32" s="620"/>
    </row>
    <row r="33" spans="1:22" s="568" customFormat="1" ht="15" customHeight="1">
      <c r="A33" s="558" t="s">
        <v>575</v>
      </c>
      <c r="B33" s="563">
        <v>750000</v>
      </c>
      <c r="C33" s="564" t="s">
        <v>590</v>
      </c>
      <c r="D33" s="616" t="s">
        <v>55</v>
      </c>
      <c r="E33" s="617"/>
      <c r="F33" s="559">
        <f t="shared" si="1"/>
        <v>6000</v>
      </c>
      <c r="G33" s="561"/>
      <c r="H33" s="561"/>
      <c r="I33" s="561">
        <v>6000</v>
      </c>
      <c r="J33" s="561"/>
      <c r="K33" s="561"/>
      <c r="L33" s="561"/>
      <c r="M33" s="561"/>
      <c r="N33" s="561"/>
      <c r="O33" s="618"/>
      <c r="P33" s="619"/>
      <c r="Q33" s="620"/>
      <c r="R33" s="620"/>
      <c r="S33" s="620"/>
      <c r="T33" s="620"/>
      <c r="U33" s="620"/>
      <c r="V33" s="620"/>
    </row>
    <row r="34" spans="1:22" s="568" customFormat="1" ht="15" customHeight="1">
      <c r="A34" s="558"/>
      <c r="B34" s="563"/>
      <c r="C34" s="564"/>
      <c r="D34" s="613" t="s">
        <v>259</v>
      </c>
      <c r="E34" s="617"/>
      <c r="F34" s="559">
        <f t="shared" si="1"/>
        <v>6000</v>
      </c>
      <c r="G34" s="561"/>
      <c r="H34" s="561"/>
      <c r="I34" s="561">
        <v>6000</v>
      </c>
      <c r="J34" s="561"/>
      <c r="K34" s="561"/>
      <c r="L34" s="561"/>
      <c r="M34" s="561"/>
      <c r="N34" s="561"/>
      <c r="O34" s="618"/>
      <c r="P34" s="619"/>
      <c r="Q34" s="620"/>
      <c r="R34" s="620"/>
      <c r="S34" s="620"/>
      <c r="T34" s="620"/>
      <c r="U34" s="620"/>
      <c r="V34" s="620"/>
    </row>
    <row r="35" spans="1:22" s="568" customFormat="1" ht="15" customHeight="1">
      <c r="A35" s="558" t="s">
        <v>575</v>
      </c>
      <c r="B35" s="563">
        <v>813000</v>
      </c>
      <c r="C35" s="564" t="s">
        <v>591</v>
      </c>
      <c r="D35" s="616" t="s">
        <v>55</v>
      </c>
      <c r="E35" s="617"/>
      <c r="F35" s="559">
        <f t="shared" si="1"/>
        <v>48950</v>
      </c>
      <c r="G35" s="561"/>
      <c r="H35" s="561"/>
      <c r="I35" s="561">
        <v>48950</v>
      </c>
      <c r="J35" s="561"/>
      <c r="K35" s="561"/>
      <c r="L35" s="561"/>
      <c r="M35" s="561"/>
      <c r="N35" s="561"/>
      <c r="O35" s="618"/>
      <c r="P35" s="619"/>
      <c r="Q35" s="620"/>
      <c r="R35" s="620"/>
      <c r="S35" s="620"/>
      <c r="T35" s="620"/>
      <c r="U35" s="620"/>
      <c r="V35" s="620"/>
    </row>
    <row r="36" spans="1:22" s="568" customFormat="1" ht="15" customHeight="1">
      <c r="A36" s="558"/>
      <c r="B36" s="563"/>
      <c r="C36" s="564"/>
      <c r="D36" s="613" t="s">
        <v>259</v>
      </c>
      <c r="E36" s="617"/>
      <c r="F36" s="559">
        <v>48950</v>
      </c>
      <c r="G36" s="561"/>
      <c r="H36" s="561"/>
      <c r="I36" s="561">
        <v>48950</v>
      </c>
      <c r="J36" s="561"/>
      <c r="K36" s="561"/>
      <c r="L36" s="561"/>
      <c r="M36" s="561"/>
      <c r="N36" s="561"/>
      <c r="O36" s="618"/>
      <c r="P36" s="619"/>
      <c r="Q36" s="620"/>
      <c r="R36" s="620"/>
      <c r="S36" s="620"/>
      <c r="T36" s="620"/>
      <c r="U36" s="620"/>
      <c r="V36" s="620"/>
    </row>
    <row r="37" spans="1:22" s="568" customFormat="1" ht="15" customHeight="1">
      <c r="A37" s="558" t="s">
        <v>575</v>
      </c>
      <c r="B37" s="563">
        <v>813000</v>
      </c>
      <c r="C37" s="564" t="s">
        <v>592</v>
      </c>
      <c r="D37" s="616" t="s">
        <v>55</v>
      </c>
      <c r="E37" s="617"/>
      <c r="F37" s="559">
        <f>SUM(G37:O37)</f>
        <v>12500</v>
      </c>
      <c r="G37" s="565"/>
      <c r="H37" s="565"/>
      <c r="I37" s="565">
        <v>4500</v>
      </c>
      <c r="J37" s="565"/>
      <c r="K37" s="565"/>
      <c r="L37" s="565">
        <v>8000</v>
      </c>
      <c r="M37" s="565"/>
      <c r="N37" s="565"/>
      <c r="O37" s="624"/>
      <c r="P37" s="619"/>
      <c r="Q37" s="620"/>
      <c r="R37" s="620"/>
      <c r="S37" s="620"/>
      <c r="T37" s="620"/>
      <c r="U37" s="620"/>
      <c r="V37" s="620"/>
    </row>
    <row r="38" spans="1:22" s="568" customFormat="1" ht="15" customHeight="1">
      <c r="A38" s="558"/>
      <c r="B38" s="563"/>
      <c r="C38" s="564"/>
      <c r="D38" s="613" t="s">
        <v>259</v>
      </c>
      <c r="E38" s="617"/>
      <c r="F38" s="559">
        <f>SUM(G38:O38)</f>
        <v>12500</v>
      </c>
      <c r="G38" s="565"/>
      <c r="H38" s="565"/>
      <c r="I38" s="565">
        <v>4500</v>
      </c>
      <c r="J38" s="565"/>
      <c r="K38" s="565"/>
      <c r="L38" s="565">
        <v>8000</v>
      </c>
      <c r="M38" s="565"/>
      <c r="N38" s="565"/>
      <c r="O38" s="624"/>
      <c r="P38" s="619"/>
      <c r="Q38" s="620"/>
      <c r="R38" s="620"/>
      <c r="S38" s="620"/>
      <c r="T38" s="620"/>
      <c r="U38" s="620"/>
      <c r="V38" s="620"/>
    </row>
    <row r="39" spans="1:22" s="568" customFormat="1" ht="15" customHeight="1">
      <c r="A39" s="558" t="s">
        <v>593</v>
      </c>
      <c r="B39" s="563">
        <v>841112</v>
      </c>
      <c r="C39" s="564" t="s">
        <v>594</v>
      </c>
      <c r="D39" s="616" t="s">
        <v>55</v>
      </c>
      <c r="E39" s="617">
        <v>112923</v>
      </c>
      <c r="F39" s="559">
        <f>SUM(G39:O39)</f>
        <v>198599</v>
      </c>
      <c r="G39" s="561">
        <v>38127</v>
      </c>
      <c r="H39" s="561">
        <v>11534</v>
      </c>
      <c r="I39" s="561">
        <v>29905</v>
      </c>
      <c r="J39" s="561"/>
      <c r="K39" s="561"/>
      <c r="L39" s="561"/>
      <c r="M39" s="561">
        <v>9110</v>
      </c>
      <c r="N39" s="561"/>
      <c r="O39" s="618">
        <v>109923</v>
      </c>
      <c r="P39" s="619"/>
      <c r="Q39" s="620"/>
      <c r="R39" s="620"/>
      <c r="S39" s="620"/>
      <c r="T39" s="620"/>
      <c r="U39" s="620"/>
      <c r="V39" s="620"/>
    </row>
    <row r="40" spans="1:22" s="568" customFormat="1" ht="15" customHeight="1">
      <c r="A40" s="558"/>
      <c r="B40" s="563"/>
      <c r="C40" s="564"/>
      <c r="D40" s="613" t="s">
        <v>259</v>
      </c>
      <c r="E40" s="617">
        <v>112923</v>
      </c>
      <c r="F40" s="559">
        <f>SUM(G40:O40)</f>
        <v>198599</v>
      </c>
      <c r="G40" s="561">
        <v>38127</v>
      </c>
      <c r="H40" s="561">
        <v>11534</v>
      </c>
      <c r="I40" s="561">
        <v>29905</v>
      </c>
      <c r="J40" s="561"/>
      <c r="K40" s="561"/>
      <c r="L40" s="561"/>
      <c r="M40" s="561">
        <v>9110</v>
      </c>
      <c r="N40" s="561"/>
      <c r="O40" s="618">
        <v>109923</v>
      </c>
      <c r="P40" s="619"/>
      <c r="Q40" s="620"/>
      <c r="R40" s="620"/>
      <c r="S40" s="620"/>
      <c r="T40" s="620"/>
      <c r="U40" s="620"/>
      <c r="V40" s="620"/>
    </row>
    <row r="41" spans="1:22" s="568" customFormat="1" ht="15" customHeight="1">
      <c r="A41" s="558" t="s">
        <v>593</v>
      </c>
      <c r="B41" s="563">
        <v>841112</v>
      </c>
      <c r="C41" s="564" t="s">
        <v>595</v>
      </c>
      <c r="D41" s="616" t="s">
        <v>55</v>
      </c>
      <c r="E41" s="617">
        <v>501869</v>
      </c>
      <c r="F41" s="559">
        <f>SUM(G41:O41)</f>
        <v>0</v>
      </c>
      <c r="G41" s="561"/>
      <c r="H41" s="561"/>
      <c r="I41" s="561"/>
      <c r="J41" s="561"/>
      <c r="K41" s="561"/>
      <c r="L41" s="561"/>
      <c r="M41" s="561"/>
      <c r="N41" s="561"/>
      <c r="O41" s="618"/>
      <c r="P41" s="619"/>
      <c r="Q41" s="620"/>
      <c r="R41" s="620"/>
      <c r="S41" s="620"/>
      <c r="T41" s="620"/>
      <c r="U41" s="620"/>
      <c r="V41" s="620"/>
    </row>
    <row r="42" spans="1:22" s="568" customFormat="1" ht="15" customHeight="1">
      <c r="A42" s="558"/>
      <c r="B42" s="563"/>
      <c r="C42" s="564"/>
      <c r="D42" s="613" t="s">
        <v>259</v>
      </c>
      <c r="E42" s="617">
        <v>501869</v>
      </c>
      <c r="F42" s="559"/>
      <c r="G42" s="561"/>
      <c r="H42" s="561"/>
      <c r="I42" s="561"/>
      <c r="J42" s="561"/>
      <c r="K42" s="561"/>
      <c r="L42" s="561"/>
      <c r="M42" s="561"/>
      <c r="N42" s="561"/>
      <c r="O42" s="618"/>
      <c r="P42" s="619"/>
      <c r="Q42" s="620"/>
      <c r="R42" s="620"/>
      <c r="S42" s="620"/>
      <c r="T42" s="620"/>
      <c r="U42" s="620"/>
      <c r="V42" s="620"/>
    </row>
    <row r="43" spans="1:22" s="568" customFormat="1" ht="15" customHeight="1">
      <c r="A43" s="558" t="s">
        <v>575</v>
      </c>
      <c r="B43" s="563">
        <v>841133</v>
      </c>
      <c r="C43" s="564" t="s">
        <v>596</v>
      </c>
      <c r="D43" s="616" t="s">
        <v>55</v>
      </c>
      <c r="E43" s="617">
        <v>1692200</v>
      </c>
      <c r="F43" s="559">
        <f aca="true" t="shared" si="2" ref="F43:F67">SUM(G43:O43)</f>
        <v>1000</v>
      </c>
      <c r="G43" s="565"/>
      <c r="H43" s="565"/>
      <c r="I43" s="565"/>
      <c r="J43" s="565"/>
      <c r="K43" s="565"/>
      <c r="L43" s="565"/>
      <c r="M43" s="565">
        <v>1000</v>
      </c>
      <c r="N43" s="565"/>
      <c r="O43" s="624"/>
      <c r="P43" s="619"/>
      <c r="Q43" s="620"/>
      <c r="R43" s="620"/>
      <c r="S43" s="620"/>
      <c r="T43" s="620"/>
      <c r="U43" s="620"/>
      <c r="V43" s="620"/>
    </row>
    <row r="44" spans="1:22" s="568" customFormat="1" ht="15" customHeight="1">
      <c r="A44" s="558"/>
      <c r="B44" s="563"/>
      <c r="C44" s="564"/>
      <c r="D44" s="613" t="s">
        <v>259</v>
      </c>
      <c r="E44" s="617">
        <v>1692200</v>
      </c>
      <c r="F44" s="559">
        <f t="shared" si="2"/>
        <v>1000</v>
      </c>
      <c r="G44" s="565"/>
      <c r="H44" s="565"/>
      <c r="I44" s="565"/>
      <c r="J44" s="565"/>
      <c r="K44" s="565"/>
      <c r="L44" s="565"/>
      <c r="M44" s="565">
        <v>1000</v>
      </c>
      <c r="N44" s="565"/>
      <c r="O44" s="624"/>
      <c r="P44" s="619"/>
      <c r="Q44" s="620"/>
      <c r="R44" s="620"/>
      <c r="S44" s="620"/>
      <c r="T44" s="620"/>
      <c r="U44" s="620"/>
      <c r="V44" s="620"/>
    </row>
    <row r="45" spans="1:22" s="568" customFormat="1" ht="15" customHeight="1">
      <c r="A45" s="558" t="s">
        <v>575</v>
      </c>
      <c r="B45" s="563">
        <v>841154</v>
      </c>
      <c r="C45" s="564" t="s">
        <v>597</v>
      </c>
      <c r="D45" s="616" t="s">
        <v>55</v>
      </c>
      <c r="E45" s="617">
        <v>443945</v>
      </c>
      <c r="F45" s="559">
        <f t="shared" si="2"/>
        <v>80694</v>
      </c>
      <c r="G45" s="561"/>
      <c r="H45" s="561"/>
      <c r="I45" s="561">
        <v>39052</v>
      </c>
      <c r="J45" s="561"/>
      <c r="K45" s="561"/>
      <c r="L45" s="561"/>
      <c r="M45" s="561">
        <v>21642</v>
      </c>
      <c r="N45" s="561"/>
      <c r="O45" s="618">
        <v>20000</v>
      </c>
      <c r="P45" s="619"/>
      <c r="Q45" s="620"/>
      <c r="R45" s="620"/>
      <c r="S45" s="620"/>
      <c r="T45" s="620"/>
      <c r="U45" s="620"/>
      <c r="V45" s="620"/>
    </row>
    <row r="46" spans="1:22" s="568" customFormat="1" ht="15" customHeight="1">
      <c r="A46" s="558"/>
      <c r="B46" s="563"/>
      <c r="C46" s="564"/>
      <c r="D46" s="613" t="s">
        <v>259</v>
      </c>
      <c r="E46" s="617">
        <v>443945</v>
      </c>
      <c r="F46" s="559">
        <f t="shared" si="2"/>
        <v>80694</v>
      </c>
      <c r="G46" s="561"/>
      <c r="H46" s="561"/>
      <c r="I46" s="561">
        <v>39052</v>
      </c>
      <c r="J46" s="561"/>
      <c r="K46" s="561"/>
      <c r="L46" s="561"/>
      <c r="M46" s="561">
        <v>21642</v>
      </c>
      <c r="N46" s="561"/>
      <c r="O46" s="618">
        <v>20000</v>
      </c>
      <c r="P46" s="619"/>
      <c r="Q46" s="620"/>
      <c r="R46" s="620"/>
      <c r="S46" s="620"/>
      <c r="T46" s="620"/>
      <c r="U46" s="620"/>
      <c r="V46" s="620"/>
    </row>
    <row r="47" spans="1:22" s="568" customFormat="1" ht="15" customHeight="1">
      <c r="A47" s="558" t="s">
        <v>581</v>
      </c>
      <c r="B47" s="563">
        <v>841191</v>
      </c>
      <c r="C47" s="564" t="s">
        <v>598</v>
      </c>
      <c r="D47" s="616" t="s">
        <v>55</v>
      </c>
      <c r="E47" s="617"/>
      <c r="F47" s="559">
        <f t="shared" si="2"/>
        <v>4233</v>
      </c>
      <c r="G47" s="565"/>
      <c r="H47" s="565">
        <v>900</v>
      </c>
      <c r="I47" s="565">
        <v>3333</v>
      </c>
      <c r="J47" s="565"/>
      <c r="K47" s="565"/>
      <c r="L47" s="565"/>
      <c r="M47" s="565"/>
      <c r="N47" s="565"/>
      <c r="O47" s="624"/>
      <c r="P47" s="619"/>
      <c r="Q47" s="620"/>
      <c r="R47" s="620"/>
      <c r="S47" s="620"/>
      <c r="T47" s="620"/>
      <c r="U47" s="620"/>
      <c r="V47" s="620"/>
    </row>
    <row r="48" spans="1:22" s="568" customFormat="1" ht="15" customHeight="1">
      <c r="A48" s="558"/>
      <c r="B48" s="563"/>
      <c r="C48" s="564"/>
      <c r="D48" s="613" t="s">
        <v>259</v>
      </c>
      <c r="E48" s="617"/>
      <c r="F48" s="559">
        <f t="shared" si="2"/>
        <v>4233</v>
      </c>
      <c r="G48" s="565"/>
      <c r="H48" s="565">
        <v>900</v>
      </c>
      <c r="I48" s="565">
        <v>3333</v>
      </c>
      <c r="J48" s="565"/>
      <c r="K48" s="565"/>
      <c r="L48" s="565"/>
      <c r="M48" s="565"/>
      <c r="N48" s="565"/>
      <c r="O48" s="624"/>
      <c r="P48" s="619"/>
      <c r="Q48" s="620"/>
      <c r="R48" s="620"/>
      <c r="S48" s="620"/>
      <c r="T48" s="620"/>
      <c r="U48" s="620"/>
      <c r="V48" s="620"/>
    </row>
    <row r="49" spans="1:22" s="568" customFormat="1" ht="15" customHeight="1">
      <c r="A49" s="558" t="s">
        <v>581</v>
      </c>
      <c r="B49" s="563">
        <v>841192</v>
      </c>
      <c r="C49" s="564" t="s">
        <v>599</v>
      </c>
      <c r="D49" s="616" t="s">
        <v>55</v>
      </c>
      <c r="E49" s="617">
        <v>1500</v>
      </c>
      <c r="F49" s="559">
        <f t="shared" si="2"/>
        <v>3023</v>
      </c>
      <c r="G49" s="565"/>
      <c r="H49" s="565">
        <v>643</v>
      </c>
      <c r="I49" s="565">
        <v>2380</v>
      </c>
      <c r="J49" s="565"/>
      <c r="K49" s="565"/>
      <c r="L49" s="565"/>
      <c r="M49" s="565"/>
      <c r="N49" s="565"/>
      <c r="O49" s="624"/>
      <c r="P49" s="619"/>
      <c r="Q49" s="620"/>
      <c r="R49" s="620"/>
      <c r="S49" s="620"/>
      <c r="T49" s="620"/>
      <c r="U49" s="620"/>
      <c r="V49" s="620"/>
    </row>
    <row r="50" spans="1:22" s="568" customFormat="1" ht="15" customHeight="1">
      <c r="A50" s="558"/>
      <c r="B50" s="563"/>
      <c r="C50" s="564"/>
      <c r="D50" s="613" t="s">
        <v>259</v>
      </c>
      <c r="E50" s="617">
        <v>1500</v>
      </c>
      <c r="F50" s="559">
        <f t="shared" si="2"/>
        <v>3023</v>
      </c>
      <c r="G50" s="565"/>
      <c r="H50" s="565">
        <v>643</v>
      </c>
      <c r="I50" s="565">
        <v>2380</v>
      </c>
      <c r="J50" s="565"/>
      <c r="K50" s="565"/>
      <c r="L50" s="565"/>
      <c r="M50" s="565"/>
      <c r="N50" s="565"/>
      <c r="O50" s="624"/>
      <c r="P50" s="619"/>
      <c r="Q50" s="620"/>
      <c r="R50" s="620"/>
      <c r="S50" s="620"/>
      <c r="T50" s="620"/>
      <c r="U50" s="620"/>
      <c r="V50" s="620"/>
    </row>
    <row r="51" spans="1:22" s="568" customFormat="1" ht="15" customHeight="1">
      <c r="A51" s="558" t="s">
        <v>581</v>
      </c>
      <c r="B51" s="563">
        <v>841192</v>
      </c>
      <c r="C51" s="564" t="s">
        <v>600</v>
      </c>
      <c r="D51" s="616" t="s">
        <v>55</v>
      </c>
      <c r="E51" s="617"/>
      <c r="F51" s="559">
        <f t="shared" si="2"/>
        <v>7589</v>
      </c>
      <c r="G51" s="565">
        <v>3000</v>
      </c>
      <c r="H51" s="565">
        <v>1613</v>
      </c>
      <c r="I51" s="565">
        <v>2976</v>
      </c>
      <c r="J51" s="565"/>
      <c r="K51" s="565"/>
      <c r="L51" s="565"/>
      <c r="M51" s="565"/>
      <c r="N51" s="565"/>
      <c r="O51" s="624"/>
      <c r="P51" s="619"/>
      <c r="Q51" s="620"/>
      <c r="R51" s="620"/>
      <c r="S51" s="620"/>
      <c r="T51" s="620"/>
      <c r="U51" s="620"/>
      <c r="V51" s="620"/>
    </row>
    <row r="52" spans="1:22" s="568" customFormat="1" ht="15" customHeight="1">
      <c r="A52" s="558"/>
      <c r="B52" s="563"/>
      <c r="C52" s="564"/>
      <c r="D52" s="613" t="s">
        <v>259</v>
      </c>
      <c r="E52" s="617"/>
      <c r="F52" s="559">
        <f t="shared" si="2"/>
        <v>7589</v>
      </c>
      <c r="G52" s="565">
        <v>3000</v>
      </c>
      <c r="H52" s="565">
        <v>1613</v>
      </c>
      <c r="I52" s="565">
        <v>2976</v>
      </c>
      <c r="J52" s="565"/>
      <c r="K52" s="565"/>
      <c r="L52" s="565"/>
      <c r="M52" s="565"/>
      <c r="N52" s="565"/>
      <c r="O52" s="624"/>
      <c r="P52" s="619"/>
      <c r="Q52" s="620"/>
      <c r="R52" s="620"/>
      <c r="S52" s="620"/>
      <c r="T52" s="620"/>
      <c r="U52" s="620"/>
      <c r="V52" s="620"/>
    </row>
    <row r="53" spans="1:22" s="568" customFormat="1" ht="15" customHeight="1">
      <c r="A53" s="558" t="s">
        <v>581</v>
      </c>
      <c r="B53" s="563">
        <v>841192</v>
      </c>
      <c r="C53" s="564" t="s">
        <v>601</v>
      </c>
      <c r="D53" s="616" t="s">
        <v>55</v>
      </c>
      <c r="E53" s="617"/>
      <c r="F53" s="559">
        <f t="shared" si="2"/>
        <v>8012</v>
      </c>
      <c r="G53" s="565"/>
      <c r="H53" s="565">
        <v>1703</v>
      </c>
      <c r="I53" s="565">
        <v>6309</v>
      </c>
      <c r="J53" s="565"/>
      <c r="K53" s="565"/>
      <c r="L53" s="565"/>
      <c r="M53" s="565"/>
      <c r="N53" s="565"/>
      <c r="O53" s="624"/>
      <c r="P53" s="619"/>
      <c r="Q53" s="620"/>
      <c r="R53" s="620"/>
      <c r="S53" s="620"/>
      <c r="T53" s="620"/>
      <c r="U53" s="620"/>
      <c r="V53" s="620"/>
    </row>
    <row r="54" spans="1:22" s="568" customFormat="1" ht="15" customHeight="1">
      <c r="A54" s="558"/>
      <c r="B54" s="563"/>
      <c r="C54" s="564"/>
      <c r="D54" s="613" t="s">
        <v>259</v>
      </c>
      <c r="E54" s="617"/>
      <c r="F54" s="559">
        <f t="shared" si="2"/>
        <v>8012</v>
      </c>
      <c r="G54" s="565"/>
      <c r="H54" s="565">
        <v>1703</v>
      </c>
      <c r="I54" s="565">
        <v>6309</v>
      </c>
      <c r="J54" s="565"/>
      <c r="K54" s="565"/>
      <c r="L54" s="565"/>
      <c r="M54" s="565"/>
      <c r="N54" s="565"/>
      <c r="O54" s="624"/>
      <c r="P54" s="619"/>
      <c r="Q54" s="620"/>
      <c r="R54" s="620"/>
      <c r="S54" s="620"/>
      <c r="T54" s="620"/>
      <c r="U54" s="620"/>
      <c r="V54" s="620"/>
    </row>
    <row r="55" spans="1:22" s="568" customFormat="1" ht="15" customHeight="1">
      <c r="A55" s="558" t="s">
        <v>575</v>
      </c>
      <c r="B55" s="563">
        <v>841235</v>
      </c>
      <c r="C55" s="564" t="s">
        <v>602</v>
      </c>
      <c r="D55" s="616" t="s">
        <v>55</v>
      </c>
      <c r="E55" s="617">
        <v>104457</v>
      </c>
      <c r="F55" s="559">
        <f t="shared" si="2"/>
        <v>176739</v>
      </c>
      <c r="G55" s="565"/>
      <c r="H55" s="565"/>
      <c r="I55" s="565">
        <v>73473</v>
      </c>
      <c r="J55" s="565">
        <v>95900</v>
      </c>
      <c r="K55" s="565"/>
      <c r="L55" s="565">
        <v>1016</v>
      </c>
      <c r="M55" s="565">
        <v>6350</v>
      </c>
      <c r="N55" s="565"/>
      <c r="O55" s="624"/>
      <c r="P55" s="619"/>
      <c r="Q55" s="620"/>
      <c r="R55" s="620"/>
      <c r="S55" s="620"/>
      <c r="T55" s="620"/>
      <c r="U55" s="620"/>
      <c r="V55" s="620"/>
    </row>
    <row r="56" spans="1:22" s="568" customFormat="1" ht="15" customHeight="1">
      <c r="A56" s="558"/>
      <c r="B56" s="563"/>
      <c r="C56" s="564"/>
      <c r="D56" s="613" t="s">
        <v>259</v>
      </c>
      <c r="E56" s="617">
        <v>104457</v>
      </c>
      <c r="F56" s="559">
        <f t="shared" si="2"/>
        <v>176739</v>
      </c>
      <c r="G56" s="565"/>
      <c r="H56" s="565"/>
      <c r="I56" s="565">
        <v>73473</v>
      </c>
      <c r="J56" s="565">
        <v>95900</v>
      </c>
      <c r="K56" s="565"/>
      <c r="L56" s="565">
        <v>1016</v>
      </c>
      <c r="M56" s="565">
        <v>6350</v>
      </c>
      <c r="N56" s="565"/>
      <c r="O56" s="624"/>
      <c r="P56" s="619"/>
      <c r="Q56" s="620"/>
      <c r="R56" s="620"/>
      <c r="S56" s="620"/>
      <c r="T56" s="620"/>
      <c r="U56" s="620"/>
      <c r="V56" s="620"/>
    </row>
    <row r="57" spans="1:22" s="568" customFormat="1" ht="15" customHeight="1">
      <c r="A57" s="558" t="s">
        <v>581</v>
      </c>
      <c r="B57" s="563">
        <v>841361</v>
      </c>
      <c r="C57" s="564" t="s">
        <v>603</v>
      </c>
      <c r="D57" s="616" t="s">
        <v>55</v>
      </c>
      <c r="E57" s="617"/>
      <c r="F57" s="559">
        <f t="shared" si="2"/>
        <v>3000</v>
      </c>
      <c r="G57" s="561"/>
      <c r="H57" s="561"/>
      <c r="I57" s="561"/>
      <c r="J57" s="561">
        <v>3000</v>
      </c>
      <c r="K57" s="561"/>
      <c r="L57" s="561"/>
      <c r="M57" s="561"/>
      <c r="N57" s="561"/>
      <c r="O57" s="618"/>
      <c r="P57" s="619"/>
      <c r="Q57" s="620"/>
      <c r="R57" s="620"/>
      <c r="S57" s="620"/>
      <c r="T57" s="620"/>
      <c r="U57" s="620"/>
      <c r="V57" s="620"/>
    </row>
    <row r="58" spans="1:22" s="568" customFormat="1" ht="15" customHeight="1">
      <c r="A58" s="558"/>
      <c r="B58" s="563"/>
      <c r="C58" s="564"/>
      <c r="D58" s="613" t="s">
        <v>259</v>
      </c>
      <c r="E58" s="617"/>
      <c r="F58" s="559">
        <f t="shared" si="2"/>
        <v>3000</v>
      </c>
      <c r="G58" s="561"/>
      <c r="H58" s="561"/>
      <c r="I58" s="561"/>
      <c r="J58" s="561">
        <v>3000</v>
      </c>
      <c r="K58" s="561"/>
      <c r="L58" s="561"/>
      <c r="M58" s="561"/>
      <c r="N58" s="561"/>
      <c r="O58" s="618"/>
      <c r="P58" s="619"/>
      <c r="Q58" s="620"/>
      <c r="R58" s="620"/>
      <c r="S58" s="620"/>
      <c r="T58" s="620"/>
      <c r="U58" s="620"/>
      <c r="V58" s="620"/>
    </row>
    <row r="59" spans="1:22" s="568" customFormat="1" ht="15" customHeight="1">
      <c r="A59" s="558" t="s">
        <v>575</v>
      </c>
      <c r="B59" s="563">
        <v>841402</v>
      </c>
      <c r="C59" s="564" t="s">
        <v>604</v>
      </c>
      <c r="D59" s="616" t="s">
        <v>55</v>
      </c>
      <c r="E59" s="617">
        <v>117402</v>
      </c>
      <c r="F59" s="559">
        <f t="shared" si="2"/>
        <v>234036</v>
      </c>
      <c r="G59" s="565"/>
      <c r="H59" s="565"/>
      <c r="I59" s="565">
        <v>60894</v>
      </c>
      <c r="J59" s="565"/>
      <c r="K59" s="565"/>
      <c r="L59" s="565">
        <v>6096</v>
      </c>
      <c r="M59" s="565">
        <v>21925</v>
      </c>
      <c r="N59" s="566"/>
      <c r="O59" s="624">
        <v>145121</v>
      </c>
      <c r="P59" s="619"/>
      <c r="Q59" s="620"/>
      <c r="R59" s="620"/>
      <c r="S59" s="620"/>
      <c r="T59" s="620"/>
      <c r="U59" s="620"/>
      <c r="V59" s="620"/>
    </row>
    <row r="60" spans="1:22" s="568" customFormat="1" ht="15" customHeight="1">
      <c r="A60" s="558"/>
      <c r="B60" s="563"/>
      <c r="C60" s="564"/>
      <c r="D60" s="613" t="s">
        <v>259</v>
      </c>
      <c r="E60" s="617">
        <v>117402</v>
      </c>
      <c r="F60" s="559">
        <f t="shared" si="2"/>
        <v>234036</v>
      </c>
      <c r="G60" s="565"/>
      <c r="H60" s="565"/>
      <c r="I60" s="565">
        <v>60894</v>
      </c>
      <c r="J60" s="565"/>
      <c r="K60" s="565"/>
      <c r="L60" s="565">
        <v>6096</v>
      </c>
      <c r="M60" s="565">
        <v>21925</v>
      </c>
      <c r="N60" s="566"/>
      <c r="O60" s="624">
        <v>145121</v>
      </c>
      <c r="P60" s="619"/>
      <c r="Q60" s="620"/>
      <c r="R60" s="620"/>
      <c r="S60" s="620"/>
      <c r="T60" s="620"/>
      <c r="U60" s="620"/>
      <c r="V60" s="620"/>
    </row>
    <row r="61" spans="1:22" s="568" customFormat="1" ht="15" customHeight="1">
      <c r="A61" s="558" t="s">
        <v>575</v>
      </c>
      <c r="B61" s="563">
        <v>841401</v>
      </c>
      <c r="C61" s="564" t="s">
        <v>605</v>
      </c>
      <c r="D61" s="616" t="s">
        <v>55</v>
      </c>
      <c r="E61" s="617"/>
      <c r="F61" s="559">
        <f t="shared" si="2"/>
        <v>7150</v>
      </c>
      <c r="G61" s="565"/>
      <c r="H61" s="565"/>
      <c r="I61" s="565">
        <v>7150</v>
      </c>
      <c r="J61" s="565"/>
      <c r="K61" s="565"/>
      <c r="L61" s="565"/>
      <c r="M61" s="565"/>
      <c r="N61" s="565"/>
      <c r="O61" s="624"/>
      <c r="P61" s="619"/>
      <c r="Q61" s="620"/>
      <c r="R61" s="620"/>
      <c r="S61" s="620"/>
      <c r="T61" s="620"/>
      <c r="U61" s="620"/>
      <c r="V61" s="620"/>
    </row>
    <row r="62" spans="1:22" s="568" customFormat="1" ht="15" customHeight="1">
      <c r="A62" s="558"/>
      <c r="B62" s="563"/>
      <c r="C62" s="564"/>
      <c r="D62" s="613" t="s">
        <v>259</v>
      </c>
      <c r="E62" s="617"/>
      <c r="F62" s="559">
        <f t="shared" si="2"/>
        <v>7150</v>
      </c>
      <c r="G62" s="565"/>
      <c r="H62" s="565"/>
      <c r="I62" s="565">
        <v>7150</v>
      </c>
      <c r="J62" s="565"/>
      <c r="K62" s="565"/>
      <c r="L62" s="565"/>
      <c r="M62" s="565"/>
      <c r="N62" s="565"/>
      <c r="O62" s="624"/>
      <c r="P62" s="619"/>
      <c r="Q62" s="620"/>
      <c r="R62" s="620"/>
      <c r="S62" s="620"/>
      <c r="T62" s="620"/>
      <c r="U62" s="620"/>
      <c r="V62" s="620"/>
    </row>
    <row r="63" spans="1:22" s="568" customFormat="1" ht="15" customHeight="1">
      <c r="A63" s="558" t="s">
        <v>575</v>
      </c>
      <c r="B63" s="563">
        <v>841403</v>
      </c>
      <c r="C63" s="564" t="s">
        <v>606</v>
      </c>
      <c r="D63" s="616" t="s">
        <v>55</v>
      </c>
      <c r="E63" s="617"/>
      <c r="F63" s="559">
        <f t="shared" si="2"/>
        <v>119713</v>
      </c>
      <c r="G63" s="565"/>
      <c r="H63" s="565"/>
      <c r="I63" s="565">
        <v>10213</v>
      </c>
      <c r="J63" s="565">
        <v>82000</v>
      </c>
      <c r="K63" s="565"/>
      <c r="L63" s="565"/>
      <c r="M63" s="565">
        <v>27500</v>
      </c>
      <c r="N63" s="566"/>
      <c r="O63" s="624"/>
      <c r="P63" s="619"/>
      <c r="Q63" s="620"/>
      <c r="R63" s="620"/>
      <c r="S63" s="620"/>
      <c r="T63" s="620"/>
      <c r="U63" s="620"/>
      <c r="V63" s="620"/>
    </row>
    <row r="64" spans="1:22" s="568" customFormat="1" ht="15" customHeight="1">
      <c r="A64" s="558"/>
      <c r="B64" s="563"/>
      <c r="C64" s="564"/>
      <c r="D64" s="613" t="s">
        <v>259</v>
      </c>
      <c r="E64" s="617"/>
      <c r="F64" s="559">
        <f t="shared" si="2"/>
        <v>119713</v>
      </c>
      <c r="G64" s="565"/>
      <c r="H64" s="565"/>
      <c r="I64" s="565">
        <v>10213</v>
      </c>
      <c r="J64" s="565">
        <v>82000</v>
      </c>
      <c r="K64" s="565"/>
      <c r="L64" s="565"/>
      <c r="M64" s="565">
        <v>27500</v>
      </c>
      <c r="N64" s="566"/>
      <c r="O64" s="624"/>
      <c r="P64" s="619"/>
      <c r="Q64" s="620"/>
      <c r="R64" s="620"/>
      <c r="S64" s="620"/>
      <c r="T64" s="620"/>
      <c r="U64" s="620"/>
      <c r="V64" s="620"/>
    </row>
    <row r="65" spans="1:22" s="568" customFormat="1" ht="15.75" customHeight="1">
      <c r="A65" s="558" t="s">
        <v>575</v>
      </c>
      <c r="B65" s="563">
        <v>841403</v>
      </c>
      <c r="C65" s="564" t="s">
        <v>607</v>
      </c>
      <c r="D65" s="616" t="s">
        <v>55</v>
      </c>
      <c r="E65" s="617"/>
      <c r="F65" s="559">
        <f t="shared" si="2"/>
        <v>24601</v>
      </c>
      <c r="G65" s="561">
        <v>1344</v>
      </c>
      <c r="H65" s="561">
        <v>363</v>
      </c>
      <c r="I65" s="561">
        <v>10944</v>
      </c>
      <c r="J65" s="561">
        <v>6000</v>
      </c>
      <c r="K65" s="561"/>
      <c r="L65" s="561"/>
      <c r="M65" s="561">
        <v>5950</v>
      </c>
      <c r="N65" s="561"/>
      <c r="O65" s="618"/>
      <c r="P65" s="619"/>
      <c r="Q65" s="620"/>
      <c r="R65" s="620"/>
      <c r="S65" s="620"/>
      <c r="T65" s="620"/>
      <c r="U65" s="620"/>
      <c r="V65" s="620"/>
    </row>
    <row r="66" spans="1:22" s="568" customFormat="1" ht="15.75" customHeight="1">
      <c r="A66" s="558"/>
      <c r="B66" s="563"/>
      <c r="C66" s="564"/>
      <c r="D66" s="613" t="s">
        <v>259</v>
      </c>
      <c r="E66" s="617"/>
      <c r="F66" s="559">
        <f t="shared" si="2"/>
        <v>24601</v>
      </c>
      <c r="G66" s="561">
        <v>1344</v>
      </c>
      <c r="H66" s="561">
        <v>363</v>
      </c>
      <c r="I66" s="561">
        <v>10944</v>
      </c>
      <c r="J66" s="561">
        <v>6000</v>
      </c>
      <c r="K66" s="561"/>
      <c r="L66" s="561"/>
      <c r="M66" s="561">
        <v>5950</v>
      </c>
      <c r="N66" s="561"/>
      <c r="O66" s="618"/>
      <c r="P66" s="619"/>
      <c r="Q66" s="620"/>
      <c r="R66" s="620"/>
      <c r="S66" s="620"/>
      <c r="T66" s="620"/>
      <c r="U66" s="620"/>
      <c r="V66" s="620"/>
    </row>
    <row r="67" spans="1:22" s="568" customFormat="1" ht="15" customHeight="1">
      <c r="A67" s="558" t="s">
        <v>593</v>
      </c>
      <c r="B67" s="563">
        <v>841901</v>
      </c>
      <c r="C67" s="564" t="s">
        <v>608</v>
      </c>
      <c r="D67" s="616" t="s">
        <v>55</v>
      </c>
      <c r="E67" s="617">
        <v>778320</v>
      </c>
      <c r="F67" s="559">
        <f t="shared" si="2"/>
        <v>0</v>
      </c>
      <c r="G67" s="561"/>
      <c r="H67" s="561"/>
      <c r="I67" s="561"/>
      <c r="J67" s="561"/>
      <c r="K67" s="561"/>
      <c r="L67" s="561"/>
      <c r="M67" s="561"/>
      <c r="N67" s="561"/>
      <c r="O67" s="618"/>
      <c r="P67" s="619"/>
      <c r="Q67" s="620"/>
      <c r="R67" s="620"/>
      <c r="S67" s="620"/>
      <c r="T67" s="620"/>
      <c r="U67" s="620"/>
      <c r="V67" s="620"/>
    </row>
    <row r="68" spans="1:22" s="568" customFormat="1" ht="15" customHeight="1">
      <c r="A68" s="558"/>
      <c r="B68" s="563"/>
      <c r="C68" s="564"/>
      <c r="D68" s="613" t="s">
        <v>259</v>
      </c>
      <c r="E68" s="617">
        <v>816578</v>
      </c>
      <c r="F68" s="559"/>
      <c r="G68" s="561"/>
      <c r="H68" s="561"/>
      <c r="I68" s="561"/>
      <c r="J68" s="561"/>
      <c r="K68" s="561"/>
      <c r="L68" s="561"/>
      <c r="M68" s="561"/>
      <c r="N68" s="561"/>
      <c r="O68" s="618"/>
      <c r="P68" s="619"/>
      <c r="Q68" s="620"/>
      <c r="R68" s="620"/>
      <c r="S68" s="620"/>
      <c r="T68" s="620"/>
      <c r="U68" s="620"/>
      <c r="V68" s="620"/>
    </row>
    <row r="69" spans="1:22" s="568" customFormat="1" ht="15" customHeight="1">
      <c r="A69" s="558" t="s">
        <v>593</v>
      </c>
      <c r="B69" s="563">
        <v>841902</v>
      </c>
      <c r="C69" s="564" t="s">
        <v>609</v>
      </c>
      <c r="D69" s="616" t="s">
        <v>55</v>
      </c>
      <c r="E69" s="617"/>
      <c r="F69" s="559">
        <f>SUM(G69:O69)</f>
        <v>1000</v>
      </c>
      <c r="G69" s="565"/>
      <c r="H69" s="565"/>
      <c r="I69" s="565">
        <v>1000</v>
      </c>
      <c r="J69" s="565"/>
      <c r="K69" s="565"/>
      <c r="L69" s="565"/>
      <c r="M69" s="565"/>
      <c r="N69" s="565"/>
      <c r="O69" s="624"/>
      <c r="P69" s="619"/>
      <c r="Q69" s="620"/>
      <c r="R69" s="620"/>
      <c r="S69" s="620"/>
      <c r="T69" s="620"/>
      <c r="U69" s="620"/>
      <c r="V69" s="620"/>
    </row>
    <row r="70" spans="1:22" s="568" customFormat="1" ht="15" customHeight="1">
      <c r="A70" s="558"/>
      <c r="B70" s="563"/>
      <c r="C70" s="564"/>
      <c r="D70" s="613" t="s">
        <v>259</v>
      </c>
      <c r="E70" s="617"/>
      <c r="F70" s="559">
        <f>SUM(G70:O70)</f>
        <v>1000</v>
      </c>
      <c r="G70" s="565"/>
      <c r="H70" s="565"/>
      <c r="I70" s="565">
        <v>1000</v>
      </c>
      <c r="J70" s="565"/>
      <c r="K70" s="565"/>
      <c r="L70" s="565"/>
      <c r="M70" s="565"/>
      <c r="N70" s="565"/>
      <c r="O70" s="624"/>
      <c r="P70" s="619"/>
      <c r="Q70" s="620"/>
      <c r="R70" s="620"/>
      <c r="S70" s="620"/>
      <c r="T70" s="620"/>
      <c r="U70" s="620"/>
      <c r="V70" s="620"/>
    </row>
    <row r="71" spans="1:22" s="568" customFormat="1" ht="15" customHeight="1">
      <c r="A71" s="558" t="s">
        <v>593</v>
      </c>
      <c r="B71" s="563">
        <v>841906</v>
      </c>
      <c r="C71" s="564" t="s">
        <v>610</v>
      </c>
      <c r="D71" s="616" t="s">
        <v>55</v>
      </c>
      <c r="E71" s="617">
        <v>714718</v>
      </c>
      <c r="F71" s="559">
        <f>SUM(G71:O71)</f>
        <v>178798</v>
      </c>
      <c r="G71" s="565"/>
      <c r="H71" s="565"/>
      <c r="I71" s="565">
        <v>52213</v>
      </c>
      <c r="J71" s="565">
        <v>3046</v>
      </c>
      <c r="K71" s="565"/>
      <c r="L71" s="565"/>
      <c r="M71" s="565"/>
      <c r="N71" s="565">
        <v>123539</v>
      </c>
      <c r="O71" s="624"/>
      <c r="P71" s="619"/>
      <c r="Q71" s="620"/>
      <c r="R71" s="620"/>
      <c r="S71" s="620"/>
      <c r="T71" s="620"/>
      <c r="U71" s="620"/>
      <c r="V71" s="620"/>
    </row>
    <row r="72" spans="1:22" s="568" customFormat="1" ht="15" customHeight="1">
      <c r="A72" s="558"/>
      <c r="B72" s="563"/>
      <c r="C72" s="564"/>
      <c r="D72" s="613" t="s">
        <v>259</v>
      </c>
      <c r="E72" s="617">
        <v>714718</v>
      </c>
      <c r="F72" s="559">
        <f>SUM(G72:O72)</f>
        <v>178798</v>
      </c>
      <c r="G72" s="565"/>
      <c r="H72" s="565"/>
      <c r="I72" s="565">
        <v>52213</v>
      </c>
      <c r="J72" s="565">
        <v>3046</v>
      </c>
      <c r="K72" s="565"/>
      <c r="L72" s="565"/>
      <c r="M72" s="565"/>
      <c r="N72" s="565">
        <v>123539</v>
      </c>
      <c r="O72" s="624"/>
      <c r="P72" s="619"/>
      <c r="Q72" s="620"/>
      <c r="R72" s="620"/>
      <c r="S72" s="620"/>
      <c r="T72" s="620"/>
      <c r="U72" s="620"/>
      <c r="V72" s="620"/>
    </row>
    <row r="73" spans="1:22" s="568" customFormat="1" ht="15" customHeight="1">
      <c r="A73" s="558" t="s">
        <v>593</v>
      </c>
      <c r="B73" s="563">
        <v>841907</v>
      </c>
      <c r="C73" s="564" t="s">
        <v>611</v>
      </c>
      <c r="D73" s="616" t="s">
        <v>55</v>
      </c>
      <c r="E73" s="617"/>
      <c r="F73" s="559">
        <f>SUM(G73:P73)</f>
        <v>1507660</v>
      </c>
      <c r="G73" s="565"/>
      <c r="H73" s="565"/>
      <c r="I73" s="565"/>
      <c r="J73" s="565"/>
      <c r="K73" s="565"/>
      <c r="L73" s="565"/>
      <c r="M73" s="565"/>
      <c r="N73" s="565"/>
      <c r="O73" s="624"/>
      <c r="P73" s="625">
        <v>1507660</v>
      </c>
      <c r="Q73" s="620"/>
      <c r="R73" s="620"/>
      <c r="S73" s="620"/>
      <c r="T73" s="620"/>
      <c r="U73" s="620"/>
      <c r="V73" s="620"/>
    </row>
    <row r="74" spans="1:22" s="568" customFormat="1" ht="15" customHeight="1">
      <c r="A74" s="558"/>
      <c r="B74" s="563"/>
      <c r="C74" s="564"/>
      <c r="D74" s="613" t="s">
        <v>259</v>
      </c>
      <c r="E74" s="617"/>
      <c r="F74" s="559">
        <f>SUM(G74:P74)</f>
        <v>1545918</v>
      </c>
      <c r="G74" s="565"/>
      <c r="H74" s="565"/>
      <c r="I74" s="565"/>
      <c r="J74" s="565"/>
      <c r="K74" s="565"/>
      <c r="L74" s="565"/>
      <c r="M74" s="565"/>
      <c r="N74" s="565"/>
      <c r="O74" s="624"/>
      <c r="P74" s="625">
        <v>1545918</v>
      </c>
      <c r="Q74" s="620"/>
      <c r="R74" s="620"/>
      <c r="S74" s="620"/>
      <c r="T74" s="620"/>
      <c r="U74" s="620"/>
      <c r="V74" s="620"/>
    </row>
    <row r="75" spans="1:22" s="568" customFormat="1" ht="15" customHeight="1">
      <c r="A75" s="558" t="s">
        <v>593</v>
      </c>
      <c r="B75" s="563">
        <v>841908</v>
      </c>
      <c r="C75" s="564" t="s">
        <v>117</v>
      </c>
      <c r="D75" s="616" t="s">
        <v>55</v>
      </c>
      <c r="E75" s="617"/>
      <c r="F75" s="559">
        <f aca="true" t="shared" si="3" ref="F75:F83">SUM(G75:O75)</f>
        <v>13000</v>
      </c>
      <c r="G75" s="565"/>
      <c r="H75" s="565"/>
      <c r="I75" s="565"/>
      <c r="J75" s="565"/>
      <c r="K75" s="565"/>
      <c r="L75" s="565"/>
      <c r="M75" s="565"/>
      <c r="N75" s="565"/>
      <c r="O75" s="624">
        <v>13000</v>
      </c>
      <c r="P75" s="619"/>
      <c r="Q75" s="620"/>
      <c r="R75" s="620"/>
      <c r="S75" s="620"/>
      <c r="T75" s="620"/>
      <c r="U75" s="620"/>
      <c r="V75" s="620"/>
    </row>
    <row r="76" spans="1:22" s="568" customFormat="1" ht="15" customHeight="1">
      <c r="A76" s="558"/>
      <c r="B76" s="563"/>
      <c r="C76" s="564"/>
      <c r="D76" s="613" t="s">
        <v>259</v>
      </c>
      <c r="E76" s="617"/>
      <c r="F76" s="559">
        <f t="shared" si="3"/>
        <v>13000</v>
      </c>
      <c r="G76" s="565"/>
      <c r="H76" s="565"/>
      <c r="I76" s="565"/>
      <c r="J76" s="565"/>
      <c r="K76" s="565"/>
      <c r="L76" s="565"/>
      <c r="M76" s="565"/>
      <c r="N76" s="565"/>
      <c r="O76" s="624">
        <v>13000</v>
      </c>
      <c r="P76" s="619"/>
      <c r="Q76" s="620"/>
      <c r="R76" s="620"/>
      <c r="S76" s="620"/>
      <c r="T76" s="620"/>
      <c r="U76" s="620"/>
      <c r="V76" s="620"/>
    </row>
    <row r="77" spans="1:22" s="568" customFormat="1" ht="15" customHeight="1">
      <c r="A77" s="558" t="s">
        <v>593</v>
      </c>
      <c r="B77" s="563">
        <v>841908</v>
      </c>
      <c r="C77" s="564" t="s">
        <v>612</v>
      </c>
      <c r="D77" s="616" t="s">
        <v>55</v>
      </c>
      <c r="E77" s="617"/>
      <c r="F77" s="559">
        <f t="shared" si="3"/>
        <v>196632</v>
      </c>
      <c r="G77" s="565"/>
      <c r="H77" s="565"/>
      <c r="I77" s="565"/>
      <c r="J77" s="565"/>
      <c r="K77" s="565"/>
      <c r="L77" s="565"/>
      <c r="M77" s="565"/>
      <c r="N77" s="565"/>
      <c r="O77" s="624">
        <v>196632</v>
      </c>
      <c r="P77" s="619"/>
      <c r="Q77" s="620"/>
      <c r="R77" s="620"/>
      <c r="S77" s="620"/>
      <c r="T77" s="620"/>
      <c r="U77" s="620"/>
      <c r="V77" s="620"/>
    </row>
    <row r="78" spans="1:22" s="568" customFormat="1" ht="15" customHeight="1">
      <c r="A78" s="558"/>
      <c r="B78" s="563"/>
      <c r="C78" s="564"/>
      <c r="D78" s="613" t="s">
        <v>259</v>
      </c>
      <c r="E78" s="617"/>
      <c r="F78" s="559">
        <f t="shared" si="3"/>
        <v>196632</v>
      </c>
      <c r="G78" s="565"/>
      <c r="H78" s="565"/>
      <c r="I78" s="565"/>
      <c r="J78" s="565"/>
      <c r="K78" s="565"/>
      <c r="L78" s="565"/>
      <c r="M78" s="565"/>
      <c r="N78" s="565"/>
      <c r="O78" s="624">
        <v>196632</v>
      </c>
      <c r="P78" s="619"/>
      <c r="Q78" s="620"/>
      <c r="R78" s="620"/>
      <c r="S78" s="620"/>
      <c r="T78" s="620"/>
      <c r="U78" s="620"/>
      <c r="V78" s="620"/>
    </row>
    <row r="79" spans="1:22" s="568" customFormat="1" ht="15" customHeight="1">
      <c r="A79" s="558" t="s">
        <v>581</v>
      </c>
      <c r="B79" s="563">
        <v>842155</v>
      </c>
      <c r="C79" s="564" t="s">
        <v>613</v>
      </c>
      <c r="D79" s="616" t="s">
        <v>55</v>
      </c>
      <c r="E79" s="617"/>
      <c r="F79" s="559">
        <f t="shared" si="3"/>
        <v>80</v>
      </c>
      <c r="G79" s="565"/>
      <c r="H79" s="565"/>
      <c r="I79" s="565"/>
      <c r="J79" s="565">
        <v>80</v>
      </c>
      <c r="K79" s="565"/>
      <c r="L79" s="565"/>
      <c r="M79" s="565"/>
      <c r="N79" s="566"/>
      <c r="O79" s="624"/>
      <c r="P79" s="619"/>
      <c r="Q79" s="620"/>
      <c r="R79" s="620"/>
      <c r="S79" s="620"/>
      <c r="T79" s="620"/>
      <c r="U79" s="620"/>
      <c r="V79" s="620"/>
    </row>
    <row r="80" spans="1:22" s="568" customFormat="1" ht="15" customHeight="1">
      <c r="A80" s="558"/>
      <c r="B80" s="563"/>
      <c r="C80" s="564"/>
      <c r="D80" s="613" t="s">
        <v>259</v>
      </c>
      <c r="E80" s="617"/>
      <c r="F80" s="559">
        <f t="shared" si="3"/>
        <v>80</v>
      </c>
      <c r="G80" s="565"/>
      <c r="H80" s="565"/>
      <c r="I80" s="565"/>
      <c r="J80" s="565">
        <v>80</v>
      </c>
      <c r="K80" s="565"/>
      <c r="L80" s="565"/>
      <c r="M80" s="565"/>
      <c r="N80" s="566"/>
      <c r="O80" s="624"/>
      <c r="P80" s="619"/>
      <c r="Q80" s="620"/>
      <c r="R80" s="620"/>
      <c r="S80" s="620"/>
      <c r="T80" s="620"/>
      <c r="U80" s="620"/>
      <c r="V80" s="620"/>
    </row>
    <row r="81" spans="1:22" s="568" customFormat="1" ht="15" customHeight="1">
      <c r="A81" s="558" t="s">
        <v>581</v>
      </c>
      <c r="B81" s="563">
        <v>842155</v>
      </c>
      <c r="C81" s="564" t="s">
        <v>614</v>
      </c>
      <c r="D81" s="616" t="s">
        <v>55</v>
      </c>
      <c r="E81" s="617"/>
      <c r="F81" s="559">
        <f t="shared" si="3"/>
        <v>20293</v>
      </c>
      <c r="G81" s="565"/>
      <c r="H81" s="565">
        <v>2570</v>
      </c>
      <c r="I81" s="565">
        <v>17723</v>
      </c>
      <c r="J81" s="565"/>
      <c r="K81" s="565"/>
      <c r="L81" s="565"/>
      <c r="M81" s="565"/>
      <c r="N81" s="565"/>
      <c r="O81" s="624"/>
      <c r="P81" s="619"/>
      <c r="Q81" s="620"/>
      <c r="R81" s="620"/>
      <c r="S81" s="620"/>
      <c r="T81" s="620"/>
      <c r="U81" s="620"/>
      <c r="V81" s="620"/>
    </row>
    <row r="82" spans="1:22" s="568" customFormat="1" ht="15" customHeight="1">
      <c r="A82" s="558"/>
      <c r="B82" s="563"/>
      <c r="C82" s="564"/>
      <c r="D82" s="613" t="s">
        <v>259</v>
      </c>
      <c r="E82" s="617"/>
      <c r="F82" s="559">
        <f t="shared" si="3"/>
        <v>20293</v>
      </c>
      <c r="G82" s="565"/>
      <c r="H82" s="565">
        <v>2570</v>
      </c>
      <c r="I82" s="565">
        <v>17723</v>
      </c>
      <c r="J82" s="565"/>
      <c r="K82" s="565"/>
      <c r="L82" s="565"/>
      <c r="M82" s="565"/>
      <c r="N82" s="565"/>
      <c r="O82" s="624"/>
      <c r="P82" s="619"/>
      <c r="Q82" s="620"/>
      <c r="R82" s="620"/>
      <c r="S82" s="620"/>
      <c r="T82" s="620"/>
      <c r="U82" s="620"/>
      <c r="V82" s="620"/>
    </row>
    <row r="83" spans="1:22" s="568" customFormat="1" ht="15" customHeight="1">
      <c r="A83" s="558" t="s">
        <v>581</v>
      </c>
      <c r="B83" s="563">
        <v>842155</v>
      </c>
      <c r="C83" s="564" t="s">
        <v>615</v>
      </c>
      <c r="D83" s="616" t="s">
        <v>55</v>
      </c>
      <c r="E83" s="617">
        <v>3900</v>
      </c>
      <c r="F83" s="559">
        <f t="shared" si="3"/>
        <v>0</v>
      </c>
      <c r="G83" s="565"/>
      <c r="H83" s="565"/>
      <c r="I83" s="565"/>
      <c r="J83" s="565"/>
      <c r="K83" s="565"/>
      <c r="L83" s="565"/>
      <c r="M83" s="565"/>
      <c r="N83" s="565"/>
      <c r="O83" s="624"/>
      <c r="P83" s="619"/>
      <c r="Q83" s="620"/>
      <c r="R83" s="620"/>
      <c r="S83" s="620"/>
      <c r="T83" s="620"/>
      <c r="U83" s="620"/>
      <c r="V83" s="620"/>
    </row>
    <row r="84" spans="1:22" s="568" customFormat="1" ht="15" customHeight="1">
      <c r="A84" s="558"/>
      <c r="B84" s="563"/>
      <c r="C84" s="564"/>
      <c r="D84" s="613" t="s">
        <v>259</v>
      </c>
      <c r="E84" s="617">
        <v>3900</v>
      </c>
      <c r="F84" s="559"/>
      <c r="G84" s="565"/>
      <c r="H84" s="565"/>
      <c r="I84" s="565"/>
      <c r="J84" s="565"/>
      <c r="K84" s="565"/>
      <c r="L84" s="565"/>
      <c r="M84" s="565"/>
      <c r="N84" s="565"/>
      <c r="O84" s="624"/>
      <c r="P84" s="619"/>
      <c r="Q84" s="620"/>
      <c r="R84" s="620"/>
      <c r="S84" s="620"/>
      <c r="T84" s="620"/>
      <c r="U84" s="620"/>
      <c r="V84" s="620"/>
    </row>
    <row r="85" spans="1:22" s="568" customFormat="1" ht="15" customHeight="1">
      <c r="A85" s="558" t="s">
        <v>581</v>
      </c>
      <c r="B85" s="563">
        <v>842155</v>
      </c>
      <c r="C85" s="564" t="s">
        <v>616</v>
      </c>
      <c r="D85" s="616" t="s">
        <v>53</v>
      </c>
      <c r="E85" s="617">
        <v>2600</v>
      </c>
      <c r="F85" s="559">
        <f aca="true" t="shared" si="4" ref="F85:F99">SUM(G85:O85)</f>
        <v>5600</v>
      </c>
      <c r="G85" s="565"/>
      <c r="H85" s="565"/>
      <c r="I85" s="565">
        <v>5600</v>
      </c>
      <c r="J85" s="565"/>
      <c r="K85" s="565"/>
      <c r="L85" s="565"/>
      <c r="M85" s="565"/>
      <c r="N85" s="565"/>
      <c r="O85" s="624"/>
      <c r="P85" s="619"/>
      <c r="Q85" s="620"/>
      <c r="R85" s="620"/>
      <c r="S85" s="620"/>
      <c r="T85" s="620"/>
      <c r="U85" s="620"/>
      <c r="V85" s="620"/>
    </row>
    <row r="86" spans="1:22" s="568" customFormat="1" ht="15" customHeight="1">
      <c r="A86" s="558"/>
      <c r="B86" s="563"/>
      <c r="C86" s="564"/>
      <c r="D86" s="613" t="s">
        <v>259</v>
      </c>
      <c r="E86" s="617">
        <v>2600</v>
      </c>
      <c r="F86" s="559">
        <f t="shared" si="4"/>
        <v>5600</v>
      </c>
      <c r="G86" s="565"/>
      <c r="H86" s="565"/>
      <c r="I86" s="565">
        <v>5600</v>
      </c>
      <c r="J86" s="565"/>
      <c r="K86" s="565"/>
      <c r="L86" s="565"/>
      <c r="M86" s="565"/>
      <c r="N86" s="565"/>
      <c r="O86" s="624"/>
      <c r="P86" s="619"/>
      <c r="Q86" s="620"/>
      <c r="R86" s="620"/>
      <c r="S86" s="620"/>
      <c r="T86" s="620"/>
      <c r="U86" s="620"/>
      <c r="V86" s="620"/>
    </row>
    <row r="87" spans="1:22" s="568" customFormat="1" ht="15" customHeight="1">
      <c r="A87" s="558" t="s">
        <v>575</v>
      </c>
      <c r="B87" s="563">
        <v>842421</v>
      </c>
      <c r="C87" s="564" t="s">
        <v>617</v>
      </c>
      <c r="D87" s="616" t="s">
        <v>55</v>
      </c>
      <c r="E87" s="617">
        <v>618</v>
      </c>
      <c r="F87" s="559">
        <f t="shared" si="4"/>
        <v>7648</v>
      </c>
      <c r="G87" s="565"/>
      <c r="H87" s="565"/>
      <c r="I87" s="565">
        <v>68</v>
      </c>
      <c r="J87" s="565">
        <v>2500</v>
      </c>
      <c r="K87" s="565"/>
      <c r="L87" s="565"/>
      <c r="M87" s="565">
        <v>5080</v>
      </c>
      <c r="N87" s="565"/>
      <c r="O87" s="624"/>
      <c r="P87" s="619"/>
      <c r="Q87" s="620"/>
      <c r="R87" s="620"/>
      <c r="S87" s="620"/>
      <c r="T87" s="620"/>
      <c r="U87" s="620"/>
      <c r="V87" s="620"/>
    </row>
    <row r="88" spans="1:22" s="568" customFormat="1" ht="15" customHeight="1">
      <c r="A88" s="558"/>
      <c r="B88" s="563"/>
      <c r="C88" s="564"/>
      <c r="D88" s="613" t="s">
        <v>259</v>
      </c>
      <c r="E88" s="617">
        <v>618</v>
      </c>
      <c r="F88" s="559">
        <f t="shared" si="4"/>
        <v>7648</v>
      </c>
      <c r="G88" s="565"/>
      <c r="H88" s="565"/>
      <c r="I88" s="565">
        <v>68</v>
      </c>
      <c r="J88" s="565">
        <v>2500</v>
      </c>
      <c r="K88" s="565"/>
      <c r="L88" s="565"/>
      <c r="M88" s="565">
        <v>5080</v>
      </c>
      <c r="N88" s="565"/>
      <c r="O88" s="624"/>
      <c r="P88" s="619"/>
      <c r="Q88" s="620"/>
      <c r="R88" s="620"/>
      <c r="S88" s="620"/>
      <c r="T88" s="620"/>
      <c r="U88" s="620"/>
      <c r="V88" s="620"/>
    </row>
    <row r="89" spans="1:22" s="568" customFormat="1" ht="15" customHeight="1">
      <c r="A89" s="558" t="s">
        <v>575</v>
      </c>
      <c r="B89" s="563">
        <v>842521</v>
      </c>
      <c r="C89" s="564" t="s">
        <v>618</v>
      </c>
      <c r="D89" s="616" t="s">
        <v>55</v>
      </c>
      <c r="E89" s="617"/>
      <c r="F89" s="559">
        <f t="shared" si="4"/>
        <v>2000</v>
      </c>
      <c r="G89" s="565"/>
      <c r="H89" s="565"/>
      <c r="I89" s="565">
        <v>2000</v>
      </c>
      <c r="J89" s="565"/>
      <c r="K89" s="565"/>
      <c r="L89" s="565"/>
      <c r="M89" s="565"/>
      <c r="N89" s="565"/>
      <c r="O89" s="624"/>
      <c r="P89" s="619"/>
      <c r="Q89" s="620"/>
      <c r="R89" s="620"/>
      <c r="S89" s="620"/>
      <c r="T89" s="620"/>
      <c r="U89" s="620"/>
      <c r="V89" s="620"/>
    </row>
    <row r="90" spans="1:22" s="568" customFormat="1" ht="15" customHeight="1">
      <c r="A90" s="558"/>
      <c r="B90" s="563"/>
      <c r="C90" s="564"/>
      <c r="D90" s="613" t="s">
        <v>259</v>
      </c>
      <c r="E90" s="617"/>
      <c r="F90" s="559">
        <f t="shared" si="4"/>
        <v>2000</v>
      </c>
      <c r="G90" s="565"/>
      <c r="H90" s="565"/>
      <c r="I90" s="565">
        <v>2000</v>
      </c>
      <c r="J90" s="565"/>
      <c r="K90" s="565"/>
      <c r="L90" s="565"/>
      <c r="M90" s="565"/>
      <c r="N90" s="565"/>
      <c r="O90" s="624"/>
      <c r="P90" s="619"/>
      <c r="Q90" s="620"/>
      <c r="R90" s="620"/>
      <c r="S90" s="620"/>
      <c r="T90" s="620"/>
      <c r="U90" s="620"/>
      <c r="V90" s="620"/>
    </row>
    <row r="91" spans="1:22" s="568" customFormat="1" ht="15" customHeight="1">
      <c r="A91" s="558" t="s">
        <v>575</v>
      </c>
      <c r="B91" s="563">
        <v>842532</v>
      </c>
      <c r="C91" s="564" t="s">
        <v>619</v>
      </c>
      <c r="D91" s="616" t="s">
        <v>55</v>
      </c>
      <c r="E91" s="617"/>
      <c r="F91" s="559">
        <f t="shared" si="4"/>
        <v>600</v>
      </c>
      <c r="G91" s="561"/>
      <c r="H91" s="561"/>
      <c r="I91" s="561">
        <v>600</v>
      </c>
      <c r="J91" s="561"/>
      <c r="K91" s="561"/>
      <c r="L91" s="561"/>
      <c r="M91" s="561"/>
      <c r="N91" s="561"/>
      <c r="O91" s="618"/>
      <c r="P91" s="619"/>
      <c r="Q91" s="620"/>
      <c r="R91" s="620"/>
      <c r="S91" s="620"/>
      <c r="T91" s="620"/>
      <c r="U91" s="620"/>
      <c r="V91" s="620"/>
    </row>
    <row r="92" spans="1:22" s="568" customFormat="1" ht="15" customHeight="1">
      <c r="A92" s="558"/>
      <c r="B92" s="563"/>
      <c r="C92" s="564"/>
      <c r="D92" s="613" t="s">
        <v>259</v>
      </c>
      <c r="E92" s="617"/>
      <c r="F92" s="559">
        <f t="shared" si="4"/>
        <v>600</v>
      </c>
      <c r="G92" s="561"/>
      <c r="H92" s="561"/>
      <c r="I92" s="561">
        <v>600</v>
      </c>
      <c r="J92" s="561"/>
      <c r="K92" s="561"/>
      <c r="L92" s="561"/>
      <c r="M92" s="561"/>
      <c r="N92" s="561"/>
      <c r="O92" s="618"/>
      <c r="P92" s="619"/>
      <c r="Q92" s="620"/>
      <c r="R92" s="620"/>
      <c r="S92" s="620"/>
      <c r="T92" s="620"/>
      <c r="U92" s="620"/>
      <c r="V92" s="620"/>
    </row>
    <row r="93" spans="1:22" s="568" customFormat="1" ht="15" customHeight="1">
      <c r="A93" s="558" t="s">
        <v>575</v>
      </c>
      <c r="B93" s="563">
        <v>851011</v>
      </c>
      <c r="C93" s="564" t="s">
        <v>620</v>
      </c>
      <c r="D93" s="616" t="s">
        <v>55</v>
      </c>
      <c r="E93" s="617">
        <v>52290</v>
      </c>
      <c r="F93" s="559">
        <f t="shared" si="4"/>
        <v>64290</v>
      </c>
      <c r="G93" s="565"/>
      <c r="H93" s="565"/>
      <c r="I93" s="565"/>
      <c r="J93" s="565">
        <v>12000</v>
      </c>
      <c r="K93" s="565"/>
      <c r="L93" s="565"/>
      <c r="M93" s="565"/>
      <c r="N93" s="565"/>
      <c r="O93" s="624">
        <v>52290</v>
      </c>
      <c r="P93" s="619"/>
      <c r="Q93" s="620"/>
      <c r="R93" s="620"/>
      <c r="S93" s="620"/>
      <c r="T93" s="620"/>
      <c r="U93" s="620"/>
      <c r="V93" s="620"/>
    </row>
    <row r="94" spans="1:22" s="568" customFormat="1" ht="15" customHeight="1">
      <c r="A94" s="558"/>
      <c r="B94" s="563"/>
      <c r="C94" s="564"/>
      <c r="D94" s="613" t="s">
        <v>259</v>
      </c>
      <c r="E94" s="617">
        <v>52290</v>
      </c>
      <c r="F94" s="559">
        <f t="shared" si="4"/>
        <v>64290</v>
      </c>
      <c r="G94" s="565"/>
      <c r="H94" s="565"/>
      <c r="I94" s="565"/>
      <c r="J94" s="565">
        <v>12000</v>
      </c>
      <c r="K94" s="565"/>
      <c r="L94" s="565"/>
      <c r="M94" s="565"/>
      <c r="N94" s="565"/>
      <c r="O94" s="624">
        <v>52290</v>
      </c>
      <c r="P94" s="619"/>
      <c r="Q94" s="620"/>
      <c r="R94" s="620"/>
      <c r="S94" s="620"/>
      <c r="T94" s="620"/>
      <c r="U94" s="620"/>
      <c r="V94" s="620"/>
    </row>
    <row r="95" spans="1:22" s="568" customFormat="1" ht="15" customHeight="1">
      <c r="A95" s="558" t="s">
        <v>581</v>
      </c>
      <c r="B95" s="563">
        <v>852000</v>
      </c>
      <c r="C95" s="564" t="s">
        <v>621</v>
      </c>
      <c r="D95" s="616" t="s">
        <v>55</v>
      </c>
      <c r="E95" s="617"/>
      <c r="F95" s="559">
        <f t="shared" si="4"/>
        <v>57982</v>
      </c>
      <c r="G95" s="565"/>
      <c r="H95" s="565"/>
      <c r="I95" s="565">
        <v>1600</v>
      </c>
      <c r="J95" s="565">
        <v>56382</v>
      </c>
      <c r="K95" s="565"/>
      <c r="L95" s="565"/>
      <c r="M95" s="565"/>
      <c r="N95" s="565"/>
      <c r="O95" s="624"/>
      <c r="P95" s="619"/>
      <c r="Q95" s="620"/>
      <c r="R95" s="620"/>
      <c r="S95" s="620"/>
      <c r="T95" s="620"/>
      <c r="U95" s="620"/>
      <c r="V95" s="620"/>
    </row>
    <row r="96" spans="1:22" s="568" customFormat="1" ht="15" customHeight="1">
      <c r="A96" s="558"/>
      <c r="B96" s="563"/>
      <c r="C96" s="564"/>
      <c r="D96" s="613" t="s">
        <v>259</v>
      </c>
      <c r="E96" s="617"/>
      <c r="F96" s="559">
        <f t="shared" si="4"/>
        <v>57982</v>
      </c>
      <c r="G96" s="565"/>
      <c r="H96" s="565"/>
      <c r="I96" s="565">
        <v>1600</v>
      </c>
      <c r="J96" s="565">
        <v>56382</v>
      </c>
      <c r="K96" s="565"/>
      <c r="L96" s="565"/>
      <c r="M96" s="565"/>
      <c r="N96" s="565"/>
      <c r="O96" s="624"/>
      <c r="P96" s="619"/>
      <c r="Q96" s="620"/>
      <c r="R96" s="620"/>
      <c r="S96" s="620"/>
      <c r="T96" s="620"/>
      <c r="U96" s="620"/>
      <c r="V96" s="620"/>
    </row>
    <row r="97" spans="1:23" s="626" customFormat="1" ht="15" customHeight="1">
      <c r="A97" s="558" t="s">
        <v>581</v>
      </c>
      <c r="B97" s="563">
        <v>852000</v>
      </c>
      <c r="C97" s="564" t="s">
        <v>622</v>
      </c>
      <c r="D97" s="616" t="s">
        <v>55</v>
      </c>
      <c r="E97" s="617"/>
      <c r="F97" s="559">
        <f t="shared" si="4"/>
        <v>1862</v>
      </c>
      <c r="G97" s="561">
        <v>1862</v>
      </c>
      <c r="H97" s="561"/>
      <c r="I97" s="561"/>
      <c r="J97" s="561"/>
      <c r="K97" s="561"/>
      <c r="L97" s="561"/>
      <c r="M97" s="561"/>
      <c r="N97" s="561"/>
      <c r="O97" s="618"/>
      <c r="P97" s="619"/>
      <c r="Q97" s="620"/>
      <c r="R97" s="620"/>
      <c r="S97" s="620"/>
      <c r="T97" s="620"/>
      <c r="U97" s="620"/>
      <c r="V97" s="620"/>
      <c r="W97" s="580"/>
    </row>
    <row r="98" spans="1:16" s="620" customFormat="1" ht="15" customHeight="1">
      <c r="A98" s="558"/>
      <c r="B98" s="563"/>
      <c r="C98" s="564"/>
      <c r="D98" s="613" t="s">
        <v>259</v>
      </c>
      <c r="E98" s="617"/>
      <c r="F98" s="559">
        <f t="shared" si="4"/>
        <v>1862</v>
      </c>
      <c r="G98" s="561">
        <v>1862</v>
      </c>
      <c r="H98" s="561"/>
      <c r="I98" s="561"/>
      <c r="J98" s="561"/>
      <c r="K98" s="561"/>
      <c r="L98" s="561"/>
      <c r="M98" s="561"/>
      <c r="N98" s="561"/>
      <c r="O98" s="618"/>
      <c r="P98" s="619"/>
    </row>
    <row r="99" spans="1:22" s="568" customFormat="1" ht="15" customHeight="1">
      <c r="A99" s="558" t="s">
        <v>581</v>
      </c>
      <c r="B99" s="563">
        <v>853000</v>
      </c>
      <c r="C99" s="564" t="s">
        <v>623</v>
      </c>
      <c r="D99" s="616" t="s">
        <v>55</v>
      </c>
      <c r="E99" s="617"/>
      <c r="F99" s="559">
        <f t="shared" si="4"/>
        <v>0</v>
      </c>
      <c r="G99" s="561"/>
      <c r="H99" s="561"/>
      <c r="I99" s="561"/>
      <c r="J99" s="561"/>
      <c r="K99" s="561"/>
      <c r="L99" s="561"/>
      <c r="M99" s="561"/>
      <c r="N99" s="561"/>
      <c r="O99" s="618"/>
      <c r="P99" s="619"/>
      <c r="Q99" s="620"/>
      <c r="R99" s="620"/>
      <c r="S99" s="620"/>
      <c r="T99" s="620"/>
      <c r="U99" s="620"/>
      <c r="V99" s="620"/>
    </row>
    <row r="100" spans="1:22" s="568" customFormat="1" ht="15" customHeight="1">
      <c r="A100" s="558"/>
      <c r="B100" s="563"/>
      <c r="C100" s="564"/>
      <c r="D100" s="613" t="s">
        <v>259</v>
      </c>
      <c r="E100" s="617"/>
      <c r="F100" s="559"/>
      <c r="G100" s="561"/>
      <c r="H100" s="561"/>
      <c r="I100" s="561"/>
      <c r="J100" s="561"/>
      <c r="K100" s="561"/>
      <c r="L100" s="561"/>
      <c r="M100" s="561"/>
      <c r="N100" s="561"/>
      <c r="O100" s="618"/>
      <c r="P100" s="619"/>
      <c r="Q100" s="620"/>
      <c r="R100" s="620"/>
      <c r="S100" s="620"/>
      <c r="T100" s="620"/>
      <c r="U100" s="620"/>
      <c r="V100" s="620"/>
    </row>
    <row r="101" spans="1:22" s="568" customFormat="1" ht="15" customHeight="1">
      <c r="A101" s="558" t="s">
        <v>581</v>
      </c>
      <c r="B101" s="563">
        <v>855100</v>
      </c>
      <c r="C101" s="564" t="s">
        <v>624</v>
      </c>
      <c r="D101" s="616" t="s">
        <v>55</v>
      </c>
      <c r="E101" s="617">
        <v>38803</v>
      </c>
      <c r="F101" s="559">
        <f>SUM(G101:O101)</f>
        <v>38803</v>
      </c>
      <c r="G101" s="565"/>
      <c r="H101" s="565"/>
      <c r="I101" s="565">
        <v>38803</v>
      </c>
      <c r="J101" s="565"/>
      <c r="K101" s="565"/>
      <c r="L101" s="565"/>
      <c r="M101" s="565"/>
      <c r="N101" s="566"/>
      <c r="O101" s="624"/>
      <c r="P101" s="619"/>
      <c r="Q101" s="620"/>
      <c r="R101" s="620"/>
      <c r="S101" s="620"/>
      <c r="T101" s="620"/>
      <c r="U101" s="620"/>
      <c r="V101" s="620"/>
    </row>
    <row r="102" spans="1:22" s="568" customFormat="1" ht="15" customHeight="1">
      <c r="A102" s="558"/>
      <c r="B102" s="563"/>
      <c r="C102" s="564"/>
      <c r="D102" s="613" t="s">
        <v>259</v>
      </c>
      <c r="E102" s="617">
        <v>38803</v>
      </c>
      <c r="F102" s="559">
        <f>SUM(G102:O102)</f>
        <v>38803</v>
      </c>
      <c r="G102" s="565"/>
      <c r="H102" s="565"/>
      <c r="I102" s="565">
        <v>38803</v>
      </c>
      <c r="J102" s="565"/>
      <c r="K102" s="565"/>
      <c r="L102" s="565"/>
      <c r="M102" s="565"/>
      <c r="N102" s="566"/>
      <c r="O102" s="624"/>
      <c r="P102" s="619"/>
      <c r="Q102" s="620"/>
      <c r="R102" s="620"/>
      <c r="S102" s="620"/>
      <c r="T102" s="620"/>
      <c r="U102" s="620"/>
      <c r="V102" s="620"/>
    </row>
    <row r="103" spans="1:22" s="568" customFormat="1" ht="15" customHeight="1">
      <c r="A103" s="558" t="s">
        <v>581</v>
      </c>
      <c r="B103" s="563">
        <v>856020</v>
      </c>
      <c r="C103" s="564" t="s">
        <v>625</v>
      </c>
      <c r="D103" s="616" t="s">
        <v>55</v>
      </c>
      <c r="E103" s="617"/>
      <c r="F103" s="559">
        <f>SUM(G103:O103)</f>
        <v>2500</v>
      </c>
      <c r="G103" s="565"/>
      <c r="H103" s="565"/>
      <c r="I103" s="565">
        <v>2500</v>
      </c>
      <c r="J103" s="565"/>
      <c r="K103" s="565"/>
      <c r="L103" s="565"/>
      <c r="M103" s="565"/>
      <c r="N103" s="566"/>
      <c r="O103" s="624"/>
      <c r="P103" s="619"/>
      <c r="Q103" s="620"/>
      <c r="R103" s="620"/>
      <c r="S103" s="620"/>
      <c r="T103" s="620"/>
      <c r="U103" s="620"/>
      <c r="V103" s="620"/>
    </row>
    <row r="104" spans="1:22" s="568" customFormat="1" ht="15" customHeight="1">
      <c r="A104" s="558"/>
      <c r="B104" s="563"/>
      <c r="C104" s="564"/>
      <c r="D104" s="613" t="s">
        <v>259</v>
      </c>
      <c r="E104" s="617"/>
      <c r="F104" s="559">
        <f>SUM(G104:O104)</f>
        <v>2500</v>
      </c>
      <c r="G104" s="565"/>
      <c r="H104" s="565"/>
      <c r="I104" s="565">
        <v>2500</v>
      </c>
      <c r="J104" s="565"/>
      <c r="K104" s="565"/>
      <c r="L104" s="565"/>
      <c r="M104" s="565"/>
      <c r="N104" s="566"/>
      <c r="O104" s="624"/>
      <c r="P104" s="619"/>
      <c r="Q104" s="620"/>
      <c r="R104" s="620"/>
      <c r="S104" s="620"/>
      <c r="T104" s="620"/>
      <c r="U104" s="620"/>
      <c r="V104" s="620"/>
    </row>
    <row r="105" spans="1:22" s="568" customFormat="1" ht="15" customHeight="1">
      <c r="A105" s="558" t="s">
        <v>581</v>
      </c>
      <c r="B105" s="563">
        <v>860000</v>
      </c>
      <c r="C105" s="564" t="s">
        <v>626</v>
      </c>
      <c r="D105" s="616" t="s">
        <v>55</v>
      </c>
      <c r="E105" s="617"/>
      <c r="F105" s="559">
        <f>SUM(G105:O105)</f>
        <v>0</v>
      </c>
      <c r="G105" s="565"/>
      <c r="H105" s="565"/>
      <c r="I105" s="565"/>
      <c r="J105" s="565"/>
      <c r="K105" s="565"/>
      <c r="L105" s="565"/>
      <c r="M105" s="565"/>
      <c r="N105" s="566"/>
      <c r="O105" s="624"/>
      <c r="P105" s="619"/>
      <c r="Q105" s="620"/>
      <c r="R105" s="620"/>
      <c r="S105" s="620"/>
      <c r="T105" s="620"/>
      <c r="U105" s="620"/>
      <c r="V105" s="620"/>
    </row>
    <row r="106" spans="1:22" s="568" customFormat="1" ht="15" customHeight="1">
      <c r="A106" s="558"/>
      <c r="B106" s="563"/>
      <c r="C106" s="564"/>
      <c r="D106" s="613" t="s">
        <v>259</v>
      </c>
      <c r="E106" s="617"/>
      <c r="F106" s="559"/>
      <c r="G106" s="565"/>
      <c r="H106" s="565"/>
      <c r="I106" s="565"/>
      <c r="J106" s="565"/>
      <c r="K106" s="565"/>
      <c r="L106" s="565"/>
      <c r="M106" s="565"/>
      <c r="N106" s="566"/>
      <c r="O106" s="624"/>
      <c r="P106" s="619"/>
      <c r="Q106" s="620"/>
      <c r="R106" s="620"/>
      <c r="S106" s="620"/>
      <c r="T106" s="620"/>
      <c r="U106" s="620"/>
      <c r="V106" s="620"/>
    </row>
    <row r="107" spans="1:22" s="568" customFormat="1" ht="15" customHeight="1">
      <c r="A107" s="558" t="s">
        <v>575</v>
      </c>
      <c r="B107" s="563">
        <v>862000</v>
      </c>
      <c r="C107" s="564" t="s">
        <v>627</v>
      </c>
      <c r="D107" s="616" t="s">
        <v>55</v>
      </c>
      <c r="E107" s="617">
        <v>2100</v>
      </c>
      <c r="F107" s="559">
        <f>SUM(G107:O107)</f>
        <v>7630</v>
      </c>
      <c r="G107" s="565"/>
      <c r="H107" s="565"/>
      <c r="I107" s="565"/>
      <c r="J107" s="565">
        <v>7630</v>
      </c>
      <c r="K107" s="565"/>
      <c r="L107" s="565"/>
      <c r="M107" s="565"/>
      <c r="N107" s="565"/>
      <c r="O107" s="624"/>
      <c r="P107" s="619"/>
      <c r="Q107" s="620"/>
      <c r="R107" s="620"/>
      <c r="S107" s="620"/>
      <c r="T107" s="620"/>
      <c r="U107" s="620"/>
      <c r="V107" s="620"/>
    </row>
    <row r="108" spans="1:22" s="568" customFormat="1" ht="15" customHeight="1">
      <c r="A108" s="558"/>
      <c r="B108" s="563"/>
      <c r="C108" s="564"/>
      <c r="D108" s="613" t="s">
        <v>259</v>
      </c>
      <c r="E108" s="617">
        <v>2100</v>
      </c>
      <c r="F108" s="559">
        <f>SUM(G108:O108)</f>
        <v>7630</v>
      </c>
      <c r="G108" s="565"/>
      <c r="H108" s="565"/>
      <c r="I108" s="565"/>
      <c r="J108" s="565">
        <v>7630</v>
      </c>
      <c r="K108" s="565"/>
      <c r="L108" s="565"/>
      <c r="M108" s="565"/>
      <c r="N108" s="565"/>
      <c r="O108" s="624"/>
      <c r="P108" s="619"/>
      <c r="Q108" s="620"/>
      <c r="R108" s="620"/>
      <c r="S108" s="620"/>
      <c r="T108" s="620"/>
      <c r="U108" s="620"/>
      <c r="V108" s="620"/>
    </row>
    <row r="109" spans="1:22" s="568" customFormat="1" ht="15" customHeight="1">
      <c r="A109" s="558" t="s">
        <v>581</v>
      </c>
      <c r="B109" s="563">
        <v>870000</v>
      </c>
      <c r="C109" s="564" t="s">
        <v>628</v>
      </c>
      <c r="D109" s="616" t="s">
        <v>55</v>
      </c>
      <c r="E109" s="617"/>
      <c r="F109" s="559">
        <f>SUM(G109:O109)</f>
        <v>0</v>
      </c>
      <c r="G109" s="565"/>
      <c r="H109" s="565"/>
      <c r="I109" s="565"/>
      <c r="J109" s="565"/>
      <c r="K109" s="565"/>
      <c r="L109" s="565"/>
      <c r="M109" s="565"/>
      <c r="N109" s="565"/>
      <c r="O109" s="624"/>
      <c r="P109" s="619"/>
      <c r="Q109" s="620"/>
      <c r="R109" s="620"/>
      <c r="S109" s="620"/>
      <c r="T109" s="620"/>
      <c r="U109" s="620"/>
      <c r="V109" s="620"/>
    </row>
    <row r="110" spans="1:22" s="568" customFormat="1" ht="15" customHeight="1">
      <c r="A110" s="558"/>
      <c r="B110" s="563"/>
      <c r="C110" s="564"/>
      <c r="D110" s="613" t="s">
        <v>259</v>
      </c>
      <c r="E110" s="617"/>
      <c r="F110" s="559"/>
      <c r="G110" s="565"/>
      <c r="H110" s="565"/>
      <c r="I110" s="565"/>
      <c r="J110" s="565"/>
      <c r="K110" s="565"/>
      <c r="L110" s="565"/>
      <c r="M110" s="565"/>
      <c r="N110" s="565"/>
      <c r="O110" s="624"/>
      <c r="P110" s="619"/>
      <c r="Q110" s="620"/>
      <c r="R110" s="620"/>
      <c r="S110" s="620"/>
      <c r="T110" s="620"/>
      <c r="U110" s="620"/>
      <c r="V110" s="620"/>
    </row>
    <row r="111" spans="1:22" s="568" customFormat="1" ht="15" customHeight="1">
      <c r="A111" s="558" t="s">
        <v>575</v>
      </c>
      <c r="B111" s="563">
        <v>880000</v>
      </c>
      <c r="C111" s="564" t="s">
        <v>629</v>
      </c>
      <c r="D111" s="616" t="s">
        <v>55</v>
      </c>
      <c r="E111" s="617"/>
      <c r="F111" s="559">
        <f>SUM(G111:O111)</f>
        <v>38320</v>
      </c>
      <c r="G111" s="565"/>
      <c r="H111" s="565"/>
      <c r="I111" s="565"/>
      <c r="J111" s="565">
        <v>10320</v>
      </c>
      <c r="K111" s="565">
        <v>28000</v>
      </c>
      <c r="L111" s="565"/>
      <c r="M111" s="565"/>
      <c r="N111" s="566"/>
      <c r="O111" s="624"/>
      <c r="P111" s="619"/>
      <c r="Q111" s="620"/>
      <c r="R111" s="620"/>
      <c r="S111" s="620"/>
      <c r="T111" s="620"/>
      <c r="U111" s="620"/>
      <c r="V111" s="620"/>
    </row>
    <row r="112" spans="1:22" s="568" customFormat="1" ht="15" customHeight="1">
      <c r="A112" s="558"/>
      <c r="B112" s="563"/>
      <c r="C112" s="564"/>
      <c r="D112" s="613" t="s">
        <v>259</v>
      </c>
      <c r="E112" s="617"/>
      <c r="F112" s="559">
        <f>SUM(G112:O112)</f>
        <v>38320</v>
      </c>
      <c r="G112" s="565"/>
      <c r="H112" s="565"/>
      <c r="I112" s="565"/>
      <c r="J112" s="565">
        <v>10320</v>
      </c>
      <c r="K112" s="565">
        <v>28000</v>
      </c>
      <c r="L112" s="565"/>
      <c r="M112" s="565"/>
      <c r="N112" s="566"/>
      <c r="O112" s="624"/>
      <c r="P112" s="619"/>
      <c r="Q112" s="620"/>
      <c r="R112" s="620"/>
      <c r="S112" s="620"/>
      <c r="T112" s="620"/>
      <c r="U112" s="620"/>
      <c r="V112" s="620"/>
    </row>
    <row r="113" spans="1:22" s="568" customFormat="1" ht="15" customHeight="1">
      <c r="A113" s="558" t="s">
        <v>575</v>
      </c>
      <c r="B113" s="563">
        <v>882111</v>
      </c>
      <c r="C113" s="564" t="s">
        <v>630</v>
      </c>
      <c r="D113" s="616" t="s">
        <v>55</v>
      </c>
      <c r="E113" s="617">
        <v>50000</v>
      </c>
      <c r="F113" s="559">
        <f>SUM(G113:O113)</f>
        <v>0</v>
      </c>
      <c r="G113" s="565"/>
      <c r="H113" s="565"/>
      <c r="I113" s="565"/>
      <c r="J113" s="565"/>
      <c r="K113" s="565"/>
      <c r="L113" s="565"/>
      <c r="M113" s="565"/>
      <c r="N113" s="566"/>
      <c r="O113" s="624"/>
      <c r="P113" s="619"/>
      <c r="Q113" s="620"/>
      <c r="R113" s="620"/>
      <c r="S113" s="620"/>
      <c r="T113" s="620"/>
      <c r="U113" s="620"/>
      <c r="V113" s="620"/>
    </row>
    <row r="114" spans="1:22" s="568" customFormat="1" ht="15" customHeight="1">
      <c r="A114" s="558"/>
      <c r="B114" s="563"/>
      <c r="C114" s="564"/>
      <c r="D114" s="613" t="s">
        <v>259</v>
      </c>
      <c r="E114" s="617">
        <v>50000</v>
      </c>
      <c r="F114" s="559"/>
      <c r="G114" s="565"/>
      <c r="H114" s="565"/>
      <c r="I114" s="565"/>
      <c r="J114" s="565"/>
      <c r="K114" s="565"/>
      <c r="L114" s="565"/>
      <c r="M114" s="565"/>
      <c r="N114" s="566"/>
      <c r="O114" s="624"/>
      <c r="P114" s="619"/>
      <c r="Q114" s="620"/>
      <c r="R114" s="620"/>
      <c r="S114" s="620"/>
      <c r="T114" s="620"/>
      <c r="U114" s="620"/>
      <c r="V114" s="620"/>
    </row>
    <row r="115" spans="1:22" s="568" customFormat="1" ht="15" customHeight="1">
      <c r="A115" s="558" t="s">
        <v>575</v>
      </c>
      <c r="B115" s="563">
        <v>882112</v>
      </c>
      <c r="C115" s="564" t="s">
        <v>424</v>
      </c>
      <c r="D115" s="616" t="s">
        <v>55</v>
      </c>
      <c r="E115" s="617">
        <v>36</v>
      </c>
      <c r="F115" s="559">
        <f>SUM(G115:O115)</f>
        <v>0</v>
      </c>
      <c r="G115" s="565"/>
      <c r="H115" s="565"/>
      <c r="I115" s="565"/>
      <c r="J115" s="565"/>
      <c r="K115" s="565"/>
      <c r="L115" s="565"/>
      <c r="M115" s="565"/>
      <c r="N115" s="565"/>
      <c r="O115" s="624"/>
      <c r="P115" s="619"/>
      <c r="Q115" s="620"/>
      <c r="R115" s="620"/>
      <c r="S115" s="620"/>
      <c r="T115" s="620"/>
      <c r="U115" s="620"/>
      <c r="V115" s="620"/>
    </row>
    <row r="116" spans="1:22" s="568" customFormat="1" ht="15" customHeight="1">
      <c r="A116" s="558"/>
      <c r="B116" s="563"/>
      <c r="C116" s="564"/>
      <c r="D116" s="613" t="s">
        <v>259</v>
      </c>
      <c r="E116" s="617">
        <v>36</v>
      </c>
      <c r="F116" s="559"/>
      <c r="G116" s="565"/>
      <c r="H116" s="565"/>
      <c r="I116" s="565"/>
      <c r="J116" s="565"/>
      <c r="K116" s="565"/>
      <c r="L116" s="565"/>
      <c r="M116" s="565"/>
      <c r="N116" s="565"/>
      <c r="O116" s="624"/>
      <c r="P116" s="619"/>
      <c r="Q116" s="620"/>
      <c r="R116" s="620"/>
      <c r="S116" s="620"/>
      <c r="T116" s="620"/>
      <c r="U116" s="620"/>
      <c r="V116" s="620"/>
    </row>
    <row r="117" spans="1:22" s="568" customFormat="1" ht="15" customHeight="1">
      <c r="A117" s="558" t="s">
        <v>575</v>
      </c>
      <c r="B117" s="563">
        <v>882113</v>
      </c>
      <c r="C117" s="564" t="s">
        <v>425</v>
      </c>
      <c r="D117" s="616" t="s">
        <v>55</v>
      </c>
      <c r="E117" s="617">
        <v>18000</v>
      </c>
      <c r="F117" s="559">
        <f>SUM(G117:O117)</f>
        <v>0</v>
      </c>
      <c r="G117" s="565"/>
      <c r="H117" s="565"/>
      <c r="I117" s="565"/>
      <c r="J117" s="565"/>
      <c r="K117" s="565"/>
      <c r="L117" s="565"/>
      <c r="M117" s="565"/>
      <c r="N117" s="565"/>
      <c r="O117" s="624"/>
      <c r="P117" s="619"/>
      <c r="Q117" s="620"/>
      <c r="R117" s="620"/>
      <c r="S117" s="620"/>
      <c r="T117" s="620"/>
      <c r="U117" s="620"/>
      <c r="V117" s="620"/>
    </row>
    <row r="118" spans="1:22" s="568" customFormat="1" ht="15" customHeight="1">
      <c r="A118" s="558"/>
      <c r="B118" s="563"/>
      <c r="C118" s="564"/>
      <c r="D118" s="613" t="s">
        <v>259</v>
      </c>
      <c r="E118" s="617">
        <v>18000</v>
      </c>
      <c r="F118" s="559"/>
      <c r="G118" s="565"/>
      <c r="H118" s="565"/>
      <c r="I118" s="565"/>
      <c r="J118" s="565"/>
      <c r="K118" s="565"/>
      <c r="L118" s="565"/>
      <c r="M118" s="565"/>
      <c r="N118" s="565"/>
      <c r="O118" s="624"/>
      <c r="P118" s="619"/>
      <c r="Q118" s="620"/>
      <c r="R118" s="620"/>
      <c r="S118" s="620"/>
      <c r="T118" s="620"/>
      <c r="U118" s="620"/>
      <c r="V118" s="620"/>
    </row>
    <row r="119" spans="1:22" s="568" customFormat="1" ht="15" customHeight="1">
      <c r="A119" s="558" t="s">
        <v>581</v>
      </c>
      <c r="B119" s="563">
        <v>882114</v>
      </c>
      <c r="C119" s="564" t="s">
        <v>631</v>
      </c>
      <c r="D119" s="616" t="s">
        <v>55</v>
      </c>
      <c r="E119" s="617"/>
      <c r="F119" s="559">
        <f>SUM(G119:O119)</f>
        <v>0</v>
      </c>
      <c r="G119" s="565"/>
      <c r="H119" s="565"/>
      <c r="I119" s="565"/>
      <c r="J119" s="565"/>
      <c r="K119" s="565"/>
      <c r="L119" s="565"/>
      <c r="M119" s="565"/>
      <c r="N119" s="565"/>
      <c r="O119" s="624"/>
      <c r="P119" s="619"/>
      <c r="Q119" s="620"/>
      <c r="R119" s="620"/>
      <c r="S119" s="620"/>
      <c r="T119" s="620"/>
      <c r="U119" s="620"/>
      <c r="V119" s="620"/>
    </row>
    <row r="120" spans="1:22" s="568" customFormat="1" ht="15" customHeight="1">
      <c r="A120" s="558"/>
      <c r="B120" s="563"/>
      <c r="C120" s="564"/>
      <c r="D120" s="613" t="s">
        <v>259</v>
      </c>
      <c r="E120" s="617"/>
      <c r="F120" s="559"/>
      <c r="G120" s="565"/>
      <c r="H120" s="565"/>
      <c r="I120" s="565"/>
      <c r="J120" s="565"/>
      <c r="K120" s="565"/>
      <c r="L120" s="565"/>
      <c r="M120" s="565"/>
      <c r="N120" s="565"/>
      <c r="O120" s="624"/>
      <c r="P120" s="619"/>
      <c r="Q120" s="620"/>
      <c r="R120" s="620"/>
      <c r="S120" s="620"/>
      <c r="T120" s="620"/>
      <c r="U120" s="620"/>
      <c r="V120" s="620"/>
    </row>
    <row r="121" spans="1:22" s="568" customFormat="1" ht="15" customHeight="1">
      <c r="A121" s="558" t="s">
        <v>575</v>
      </c>
      <c r="B121" s="563">
        <v>882115</v>
      </c>
      <c r="C121" s="564" t="s">
        <v>632</v>
      </c>
      <c r="D121" s="616" t="s">
        <v>55</v>
      </c>
      <c r="E121" s="617">
        <v>1523</v>
      </c>
      <c r="F121" s="559">
        <f>SUM(G121:O121)</f>
        <v>0</v>
      </c>
      <c r="G121" s="565"/>
      <c r="H121" s="565"/>
      <c r="I121" s="565"/>
      <c r="J121" s="565"/>
      <c r="K121" s="565"/>
      <c r="L121" s="565"/>
      <c r="M121" s="565"/>
      <c r="N121" s="565"/>
      <c r="O121" s="624"/>
      <c r="P121" s="619"/>
      <c r="Q121" s="620"/>
      <c r="R121" s="620"/>
      <c r="S121" s="620"/>
      <c r="T121" s="620"/>
      <c r="U121" s="620"/>
      <c r="V121" s="620"/>
    </row>
    <row r="122" spans="1:22" s="568" customFormat="1" ht="15" customHeight="1">
      <c r="A122" s="558"/>
      <c r="B122" s="563"/>
      <c r="C122" s="564"/>
      <c r="D122" s="613" t="s">
        <v>259</v>
      </c>
      <c r="E122" s="617">
        <v>1523</v>
      </c>
      <c r="F122" s="559"/>
      <c r="G122" s="565"/>
      <c r="H122" s="565"/>
      <c r="I122" s="565"/>
      <c r="J122" s="565"/>
      <c r="K122" s="565"/>
      <c r="L122" s="565"/>
      <c r="M122" s="565"/>
      <c r="N122" s="565"/>
      <c r="O122" s="624"/>
      <c r="P122" s="619"/>
      <c r="Q122" s="620"/>
      <c r="R122" s="620"/>
      <c r="S122" s="620"/>
      <c r="T122" s="620"/>
      <c r="U122" s="620"/>
      <c r="V122" s="620"/>
    </row>
    <row r="123" spans="1:22" s="568" customFormat="1" ht="15" customHeight="1">
      <c r="A123" s="558" t="s">
        <v>581</v>
      </c>
      <c r="B123" s="563">
        <v>882116</v>
      </c>
      <c r="C123" s="564" t="s">
        <v>633</v>
      </c>
      <c r="D123" s="616" t="s">
        <v>55</v>
      </c>
      <c r="E123" s="617"/>
      <c r="F123" s="559">
        <f>SUM(G123:O123)</f>
        <v>1700</v>
      </c>
      <c r="G123" s="565"/>
      <c r="H123" s="565"/>
      <c r="I123" s="565"/>
      <c r="J123" s="565"/>
      <c r="K123" s="565">
        <v>1700</v>
      </c>
      <c r="L123" s="565"/>
      <c r="M123" s="565"/>
      <c r="N123" s="565"/>
      <c r="O123" s="624"/>
      <c r="P123" s="619"/>
      <c r="Q123" s="620"/>
      <c r="R123" s="620"/>
      <c r="S123" s="620"/>
      <c r="T123" s="620"/>
      <c r="U123" s="620"/>
      <c r="V123" s="620"/>
    </row>
    <row r="124" spans="1:22" s="568" customFormat="1" ht="15" customHeight="1">
      <c r="A124" s="558"/>
      <c r="B124" s="563"/>
      <c r="C124" s="564"/>
      <c r="D124" s="613" t="s">
        <v>259</v>
      </c>
      <c r="E124" s="617"/>
      <c r="F124" s="559">
        <f>SUM(G124:O124)</f>
        <v>1700</v>
      </c>
      <c r="G124" s="565"/>
      <c r="H124" s="565"/>
      <c r="I124" s="565"/>
      <c r="J124" s="565"/>
      <c r="K124" s="565">
        <v>1700</v>
      </c>
      <c r="L124" s="565"/>
      <c r="M124" s="565"/>
      <c r="N124" s="565"/>
      <c r="O124" s="624"/>
      <c r="P124" s="619"/>
      <c r="Q124" s="620"/>
      <c r="R124" s="620"/>
      <c r="S124" s="620"/>
      <c r="T124" s="620"/>
      <c r="U124" s="620"/>
      <c r="V124" s="620"/>
    </row>
    <row r="125" spans="1:22" s="568" customFormat="1" ht="15" customHeight="1">
      <c r="A125" s="558" t="s">
        <v>575</v>
      </c>
      <c r="B125" s="563">
        <v>882119</v>
      </c>
      <c r="C125" s="564" t="s">
        <v>434</v>
      </c>
      <c r="D125" s="616" t="s">
        <v>55</v>
      </c>
      <c r="E125" s="617">
        <v>300</v>
      </c>
      <c r="F125" s="559">
        <f>SUM(G125:O125)</f>
        <v>0</v>
      </c>
      <c r="G125" s="565"/>
      <c r="H125" s="565"/>
      <c r="I125" s="565"/>
      <c r="J125" s="565"/>
      <c r="K125" s="565"/>
      <c r="L125" s="565"/>
      <c r="M125" s="565"/>
      <c r="N125" s="565"/>
      <c r="O125" s="624"/>
      <c r="P125" s="619"/>
      <c r="Q125" s="620"/>
      <c r="R125" s="620"/>
      <c r="S125" s="620"/>
      <c r="T125" s="620"/>
      <c r="U125" s="620"/>
      <c r="V125" s="620"/>
    </row>
    <row r="126" spans="1:22" s="568" customFormat="1" ht="15" customHeight="1">
      <c r="A126" s="558"/>
      <c r="B126" s="563"/>
      <c r="C126" s="564"/>
      <c r="D126" s="613" t="s">
        <v>259</v>
      </c>
      <c r="E126" s="617">
        <v>300</v>
      </c>
      <c r="F126" s="559"/>
      <c r="G126" s="565"/>
      <c r="H126" s="565"/>
      <c r="I126" s="565"/>
      <c r="J126" s="565"/>
      <c r="K126" s="565"/>
      <c r="L126" s="565"/>
      <c r="M126" s="565"/>
      <c r="N126" s="565"/>
      <c r="O126" s="624"/>
      <c r="P126" s="619"/>
      <c r="Q126" s="620"/>
      <c r="R126" s="620"/>
      <c r="S126" s="620"/>
      <c r="T126" s="620"/>
      <c r="U126" s="620"/>
      <c r="V126" s="620"/>
    </row>
    <row r="127" spans="1:22" s="568" customFormat="1" ht="15" customHeight="1">
      <c r="A127" s="558" t="s">
        <v>575</v>
      </c>
      <c r="B127" s="563">
        <v>882122</v>
      </c>
      <c r="C127" s="564" t="s">
        <v>429</v>
      </c>
      <c r="D127" s="616" t="s">
        <v>55</v>
      </c>
      <c r="E127" s="617"/>
      <c r="F127" s="559">
        <f aca="true" t="shared" si="5" ref="F127:F137">SUM(G127:O127)</f>
        <v>16000</v>
      </c>
      <c r="G127" s="565"/>
      <c r="H127" s="565"/>
      <c r="I127" s="565"/>
      <c r="J127" s="565"/>
      <c r="K127" s="565">
        <v>16000</v>
      </c>
      <c r="L127" s="565"/>
      <c r="M127" s="565"/>
      <c r="N127" s="565"/>
      <c r="O127" s="624"/>
      <c r="P127" s="619"/>
      <c r="Q127" s="620"/>
      <c r="R127" s="620"/>
      <c r="S127" s="620"/>
      <c r="T127" s="620"/>
      <c r="U127" s="620"/>
      <c r="V127" s="620"/>
    </row>
    <row r="128" spans="1:22" s="568" customFormat="1" ht="15" customHeight="1">
      <c r="A128" s="558"/>
      <c r="B128" s="563"/>
      <c r="C128" s="564"/>
      <c r="D128" s="613" t="s">
        <v>259</v>
      </c>
      <c r="E128" s="617"/>
      <c r="F128" s="559">
        <f t="shared" si="5"/>
        <v>16000</v>
      </c>
      <c r="G128" s="565"/>
      <c r="H128" s="565"/>
      <c r="I128" s="565"/>
      <c r="J128" s="565"/>
      <c r="K128" s="565">
        <v>16000</v>
      </c>
      <c r="L128" s="565"/>
      <c r="M128" s="565"/>
      <c r="N128" s="565"/>
      <c r="O128" s="624"/>
      <c r="P128" s="619"/>
      <c r="Q128" s="620"/>
      <c r="R128" s="620"/>
      <c r="S128" s="620"/>
      <c r="T128" s="620"/>
      <c r="U128" s="620"/>
      <c r="V128" s="620"/>
    </row>
    <row r="129" spans="1:22" s="568" customFormat="1" ht="15" customHeight="1">
      <c r="A129" s="558" t="s">
        <v>575</v>
      </c>
      <c r="B129" s="563">
        <v>882123</v>
      </c>
      <c r="C129" s="564" t="s">
        <v>430</v>
      </c>
      <c r="D129" s="616" t="s">
        <v>55</v>
      </c>
      <c r="E129" s="617"/>
      <c r="F129" s="559">
        <f t="shared" si="5"/>
        <v>2500</v>
      </c>
      <c r="G129" s="561"/>
      <c r="H129" s="561"/>
      <c r="I129" s="561"/>
      <c r="J129" s="561"/>
      <c r="K129" s="561">
        <v>2500</v>
      </c>
      <c r="L129" s="561"/>
      <c r="M129" s="561"/>
      <c r="N129" s="561"/>
      <c r="O129" s="618"/>
      <c r="P129" s="619"/>
      <c r="Q129" s="620"/>
      <c r="R129" s="620"/>
      <c r="S129" s="620"/>
      <c r="T129" s="620"/>
      <c r="U129" s="620"/>
      <c r="V129" s="620"/>
    </row>
    <row r="130" spans="1:22" s="568" customFormat="1" ht="15" customHeight="1">
      <c r="A130" s="558"/>
      <c r="B130" s="563"/>
      <c r="C130" s="564"/>
      <c r="D130" s="613" t="s">
        <v>259</v>
      </c>
      <c r="E130" s="617"/>
      <c r="F130" s="559">
        <f t="shared" si="5"/>
        <v>2500</v>
      </c>
      <c r="G130" s="561"/>
      <c r="H130" s="561"/>
      <c r="I130" s="561"/>
      <c r="J130" s="561"/>
      <c r="K130" s="561">
        <v>2500</v>
      </c>
      <c r="L130" s="561"/>
      <c r="M130" s="561"/>
      <c r="N130" s="561"/>
      <c r="O130" s="618"/>
      <c r="P130" s="619"/>
      <c r="Q130" s="620"/>
      <c r="R130" s="620"/>
      <c r="S130" s="620"/>
      <c r="T130" s="620"/>
      <c r="U130" s="620"/>
      <c r="V130" s="620"/>
    </row>
    <row r="131" spans="1:22" s="568" customFormat="1" ht="15" customHeight="1">
      <c r="A131" s="558" t="s">
        <v>575</v>
      </c>
      <c r="B131" s="563">
        <v>882124</v>
      </c>
      <c r="C131" s="564" t="s">
        <v>634</v>
      </c>
      <c r="D131" s="616" t="s">
        <v>55</v>
      </c>
      <c r="E131" s="617"/>
      <c r="F131" s="559">
        <f t="shared" si="5"/>
        <v>4000</v>
      </c>
      <c r="G131" s="561"/>
      <c r="H131" s="561"/>
      <c r="I131" s="561"/>
      <c r="J131" s="561"/>
      <c r="K131" s="561">
        <v>4000</v>
      </c>
      <c r="L131" s="561"/>
      <c r="M131" s="561"/>
      <c r="N131" s="561"/>
      <c r="O131" s="618"/>
      <c r="P131" s="619"/>
      <c r="Q131" s="620"/>
      <c r="R131" s="620"/>
      <c r="S131" s="620"/>
      <c r="T131" s="620"/>
      <c r="U131" s="620"/>
      <c r="V131" s="620"/>
    </row>
    <row r="132" spans="1:22" s="568" customFormat="1" ht="15" customHeight="1">
      <c r="A132" s="558"/>
      <c r="B132" s="563"/>
      <c r="C132" s="564"/>
      <c r="D132" s="613" t="s">
        <v>259</v>
      </c>
      <c r="E132" s="617"/>
      <c r="F132" s="559">
        <f t="shared" si="5"/>
        <v>4000</v>
      </c>
      <c r="G132" s="561"/>
      <c r="H132" s="561"/>
      <c r="I132" s="561"/>
      <c r="J132" s="561"/>
      <c r="K132" s="561">
        <v>4000</v>
      </c>
      <c r="L132" s="561"/>
      <c r="M132" s="561"/>
      <c r="N132" s="561"/>
      <c r="O132" s="618"/>
      <c r="P132" s="619"/>
      <c r="Q132" s="620"/>
      <c r="R132" s="620"/>
      <c r="S132" s="620"/>
      <c r="T132" s="620"/>
      <c r="U132" s="620"/>
      <c r="V132" s="620"/>
    </row>
    <row r="133" spans="1:22" s="568" customFormat="1" ht="15" customHeight="1">
      <c r="A133" s="558" t="s">
        <v>581</v>
      </c>
      <c r="B133" s="563">
        <v>882129</v>
      </c>
      <c r="C133" s="564" t="s">
        <v>635</v>
      </c>
      <c r="D133" s="616" t="s">
        <v>55</v>
      </c>
      <c r="E133" s="617"/>
      <c r="F133" s="559">
        <f t="shared" si="5"/>
        <v>4000</v>
      </c>
      <c r="G133" s="565"/>
      <c r="H133" s="565"/>
      <c r="I133" s="565"/>
      <c r="J133" s="565">
        <v>4000</v>
      </c>
      <c r="K133" s="565"/>
      <c r="L133" s="565"/>
      <c r="M133" s="565"/>
      <c r="N133" s="565"/>
      <c r="O133" s="624"/>
      <c r="P133" s="619"/>
      <c r="Q133" s="620"/>
      <c r="R133" s="620"/>
      <c r="S133" s="620"/>
      <c r="T133" s="620"/>
      <c r="U133" s="620"/>
      <c r="V133" s="620"/>
    </row>
    <row r="134" spans="1:22" s="568" customFormat="1" ht="15" customHeight="1">
      <c r="A134" s="558"/>
      <c r="B134" s="563"/>
      <c r="C134" s="564"/>
      <c r="D134" s="613" t="s">
        <v>259</v>
      </c>
      <c r="E134" s="617"/>
      <c r="F134" s="559">
        <f t="shared" si="5"/>
        <v>4000</v>
      </c>
      <c r="G134" s="565"/>
      <c r="H134" s="565"/>
      <c r="I134" s="565"/>
      <c r="J134" s="565">
        <v>4000</v>
      </c>
      <c r="K134" s="565"/>
      <c r="L134" s="565"/>
      <c r="M134" s="565"/>
      <c r="N134" s="565"/>
      <c r="O134" s="624"/>
      <c r="P134" s="619"/>
      <c r="Q134" s="620"/>
      <c r="R134" s="620"/>
      <c r="S134" s="620"/>
      <c r="T134" s="620"/>
      <c r="U134" s="620"/>
      <c r="V134" s="620"/>
    </row>
    <row r="135" spans="1:22" s="568" customFormat="1" ht="15" customHeight="1">
      <c r="A135" s="558" t="s">
        <v>581</v>
      </c>
      <c r="B135" s="563">
        <v>882129</v>
      </c>
      <c r="C135" s="564" t="s">
        <v>636</v>
      </c>
      <c r="D135" s="616" t="s">
        <v>55</v>
      </c>
      <c r="E135" s="617"/>
      <c r="F135" s="559">
        <f t="shared" si="5"/>
        <v>150</v>
      </c>
      <c r="G135" s="565"/>
      <c r="H135" s="565"/>
      <c r="I135" s="565"/>
      <c r="J135" s="565"/>
      <c r="K135" s="565">
        <v>150</v>
      </c>
      <c r="L135" s="565"/>
      <c r="M135" s="565"/>
      <c r="N135" s="565"/>
      <c r="O135" s="624"/>
      <c r="P135" s="619"/>
      <c r="Q135" s="620"/>
      <c r="R135" s="620"/>
      <c r="S135" s="620"/>
      <c r="T135" s="620"/>
      <c r="U135" s="620"/>
      <c r="V135" s="620"/>
    </row>
    <row r="136" spans="1:22" s="568" customFormat="1" ht="15" customHeight="1">
      <c r="A136" s="558"/>
      <c r="B136" s="563"/>
      <c r="C136" s="564"/>
      <c r="D136" s="613" t="s">
        <v>259</v>
      </c>
      <c r="E136" s="617"/>
      <c r="F136" s="559">
        <f t="shared" si="5"/>
        <v>150</v>
      </c>
      <c r="G136" s="565"/>
      <c r="H136" s="565"/>
      <c r="I136" s="565"/>
      <c r="J136" s="565"/>
      <c r="K136" s="565">
        <v>150</v>
      </c>
      <c r="L136" s="565"/>
      <c r="M136" s="565"/>
      <c r="N136" s="565"/>
      <c r="O136" s="624"/>
      <c r="P136" s="619"/>
      <c r="Q136" s="620"/>
      <c r="R136" s="620"/>
      <c r="S136" s="620"/>
      <c r="T136" s="620"/>
      <c r="U136" s="620"/>
      <c r="V136" s="620"/>
    </row>
    <row r="137" spans="1:22" s="568" customFormat="1" ht="15" customHeight="1">
      <c r="A137" s="558" t="s">
        <v>581</v>
      </c>
      <c r="B137" s="563">
        <v>882201</v>
      </c>
      <c r="C137" s="564" t="s">
        <v>426</v>
      </c>
      <c r="D137" s="616" t="s">
        <v>55</v>
      </c>
      <c r="E137" s="617">
        <v>7200</v>
      </c>
      <c r="F137" s="559">
        <f t="shared" si="5"/>
        <v>0</v>
      </c>
      <c r="G137" s="565"/>
      <c r="H137" s="565"/>
      <c r="I137" s="565"/>
      <c r="J137" s="565"/>
      <c r="K137" s="565"/>
      <c r="L137" s="565"/>
      <c r="M137" s="565"/>
      <c r="N137" s="565"/>
      <c r="O137" s="624"/>
      <c r="P137" s="619"/>
      <c r="Q137" s="620"/>
      <c r="R137" s="620"/>
      <c r="S137" s="620"/>
      <c r="T137" s="620"/>
      <c r="U137" s="620"/>
      <c r="V137" s="620"/>
    </row>
    <row r="138" spans="1:22" s="568" customFormat="1" ht="15" customHeight="1">
      <c r="A138" s="558"/>
      <c r="B138" s="563"/>
      <c r="C138" s="564"/>
      <c r="D138" s="613" t="s">
        <v>259</v>
      </c>
      <c r="E138" s="617">
        <v>7200</v>
      </c>
      <c r="F138" s="559"/>
      <c r="G138" s="565"/>
      <c r="H138" s="565"/>
      <c r="I138" s="565"/>
      <c r="J138" s="565"/>
      <c r="K138" s="565"/>
      <c r="L138" s="565"/>
      <c r="M138" s="565"/>
      <c r="N138" s="565"/>
      <c r="O138" s="624"/>
      <c r="P138" s="619"/>
      <c r="Q138" s="620"/>
      <c r="R138" s="620"/>
      <c r="S138" s="620"/>
      <c r="T138" s="620"/>
      <c r="U138" s="620"/>
      <c r="V138" s="620"/>
    </row>
    <row r="139" spans="1:22" s="568" customFormat="1" ht="15" customHeight="1">
      <c r="A139" s="558" t="s">
        <v>581</v>
      </c>
      <c r="B139" s="563">
        <v>882202</v>
      </c>
      <c r="C139" s="564" t="s">
        <v>438</v>
      </c>
      <c r="D139" s="616" t="s">
        <v>55</v>
      </c>
      <c r="E139" s="617"/>
      <c r="F139" s="559">
        <f aca="true" t="shared" si="6" ref="F139:F145">SUM(G139:O139)</f>
        <v>2500</v>
      </c>
      <c r="G139" s="565"/>
      <c r="H139" s="565"/>
      <c r="I139" s="565"/>
      <c r="J139" s="565"/>
      <c r="K139" s="565">
        <v>2500</v>
      </c>
      <c r="L139" s="565"/>
      <c r="M139" s="565"/>
      <c r="N139" s="565"/>
      <c r="O139" s="624"/>
      <c r="P139" s="619"/>
      <c r="Q139" s="620"/>
      <c r="R139" s="620"/>
      <c r="S139" s="620"/>
      <c r="T139" s="620"/>
      <c r="U139" s="620"/>
      <c r="V139" s="620"/>
    </row>
    <row r="140" spans="1:22" s="568" customFormat="1" ht="15" customHeight="1">
      <c r="A140" s="558"/>
      <c r="B140" s="563"/>
      <c r="C140" s="564"/>
      <c r="D140" s="613" t="s">
        <v>259</v>
      </c>
      <c r="E140" s="617"/>
      <c r="F140" s="559">
        <f t="shared" si="6"/>
        <v>2500</v>
      </c>
      <c r="G140" s="565"/>
      <c r="H140" s="565"/>
      <c r="I140" s="565"/>
      <c r="J140" s="565"/>
      <c r="K140" s="565">
        <v>2500</v>
      </c>
      <c r="L140" s="565"/>
      <c r="M140" s="565"/>
      <c r="N140" s="565"/>
      <c r="O140" s="624"/>
      <c r="P140" s="619"/>
      <c r="Q140" s="620"/>
      <c r="R140" s="620"/>
      <c r="S140" s="620"/>
      <c r="T140" s="620"/>
      <c r="U140" s="620"/>
      <c r="V140" s="620"/>
    </row>
    <row r="141" spans="1:22" s="568" customFormat="1" ht="15" customHeight="1">
      <c r="A141" s="558" t="s">
        <v>575</v>
      </c>
      <c r="B141" s="563">
        <v>882203</v>
      </c>
      <c r="C141" s="564" t="s">
        <v>437</v>
      </c>
      <c r="D141" s="616" t="s">
        <v>55</v>
      </c>
      <c r="E141" s="617"/>
      <c r="F141" s="559">
        <f t="shared" si="6"/>
        <v>2500</v>
      </c>
      <c r="G141" s="565"/>
      <c r="H141" s="565"/>
      <c r="I141" s="565"/>
      <c r="J141" s="565"/>
      <c r="K141" s="565">
        <v>2500</v>
      </c>
      <c r="L141" s="565"/>
      <c r="M141" s="565"/>
      <c r="N141" s="565"/>
      <c r="O141" s="624"/>
      <c r="P141" s="619"/>
      <c r="Q141" s="620"/>
      <c r="R141" s="620"/>
      <c r="S141" s="620"/>
      <c r="T141" s="620"/>
      <c r="U141" s="620"/>
      <c r="V141" s="620"/>
    </row>
    <row r="142" spans="1:22" s="568" customFormat="1" ht="15" customHeight="1">
      <c r="A142" s="558"/>
      <c r="B142" s="563"/>
      <c r="C142" s="564"/>
      <c r="D142" s="613" t="s">
        <v>259</v>
      </c>
      <c r="E142" s="617"/>
      <c r="F142" s="559">
        <f t="shared" si="6"/>
        <v>2500</v>
      </c>
      <c r="G142" s="565"/>
      <c r="H142" s="565"/>
      <c r="I142" s="565"/>
      <c r="J142" s="565"/>
      <c r="K142" s="565">
        <v>2500</v>
      </c>
      <c r="L142" s="565"/>
      <c r="M142" s="565"/>
      <c r="N142" s="565"/>
      <c r="O142" s="624"/>
      <c r="P142" s="619"/>
      <c r="Q142" s="620"/>
      <c r="R142" s="620"/>
      <c r="S142" s="620"/>
      <c r="T142" s="620"/>
      <c r="U142" s="620"/>
      <c r="V142" s="620"/>
    </row>
    <row r="143" spans="1:22" s="568" customFormat="1" ht="15" customHeight="1">
      <c r="A143" s="558" t="s">
        <v>575</v>
      </c>
      <c r="B143" s="563">
        <v>889101</v>
      </c>
      <c r="C143" s="564" t="s">
        <v>637</v>
      </c>
      <c r="D143" s="616" t="s">
        <v>55</v>
      </c>
      <c r="E143" s="617"/>
      <c r="F143" s="559">
        <f t="shared" si="6"/>
        <v>7000</v>
      </c>
      <c r="G143" s="565"/>
      <c r="H143" s="565"/>
      <c r="I143" s="565"/>
      <c r="J143" s="565">
        <v>7000</v>
      </c>
      <c r="K143" s="565"/>
      <c r="L143" s="565"/>
      <c r="M143" s="565"/>
      <c r="N143" s="565"/>
      <c r="O143" s="624"/>
      <c r="P143" s="619"/>
      <c r="Q143" s="620"/>
      <c r="R143" s="620"/>
      <c r="S143" s="620"/>
      <c r="T143" s="620"/>
      <c r="U143" s="620"/>
      <c r="V143" s="620"/>
    </row>
    <row r="144" spans="1:22" s="568" customFormat="1" ht="15" customHeight="1">
      <c r="A144" s="558"/>
      <c r="B144" s="563"/>
      <c r="C144" s="564"/>
      <c r="D144" s="613" t="s">
        <v>259</v>
      </c>
      <c r="E144" s="617"/>
      <c r="F144" s="559">
        <f t="shared" si="6"/>
        <v>7000</v>
      </c>
      <c r="G144" s="565"/>
      <c r="H144" s="565"/>
      <c r="I144" s="565"/>
      <c r="J144" s="565">
        <v>7000</v>
      </c>
      <c r="K144" s="565"/>
      <c r="L144" s="565"/>
      <c r="M144" s="565"/>
      <c r="N144" s="565"/>
      <c r="O144" s="624"/>
      <c r="P144" s="619"/>
      <c r="Q144" s="620"/>
      <c r="R144" s="620"/>
      <c r="S144" s="620"/>
      <c r="T144" s="620"/>
      <c r="U144" s="620"/>
      <c r="V144" s="620"/>
    </row>
    <row r="145" spans="1:22" s="568" customFormat="1" ht="15" customHeight="1">
      <c r="A145" s="558" t="s">
        <v>581</v>
      </c>
      <c r="B145" s="563">
        <v>889923</v>
      </c>
      <c r="C145" s="564" t="s">
        <v>638</v>
      </c>
      <c r="D145" s="616" t="s">
        <v>55</v>
      </c>
      <c r="E145" s="617">
        <v>2470</v>
      </c>
      <c r="F145" s="559">
        <f t="shared" si="6"/>
        <v>0</v>
      </c>
      <c r="G145" s="565"/>
      <c r="H145" s="565"/>
      <c r="I145" s="565"/>
      <c r="J145" s="565"/>
      <c r="K145" s="565"/>
      <c r="L145" s="565"/>
      <c r="M145" s="565"/>
      <c r="N145" s="565"/>
      <c r="O145" s="624"/>
      <c r="P145" s="619"/>
      <c r="Q145" s="620"/>
      <c r="R145" s="620"/>
      <c r="S145" s="620"/>
      <c r="T145" s="620"/>
      <c r="U145" s="620"/>
      <c r="V145" s="620"/>
    </row>
    <row r="146" spans="1:22" s="568" customFormat="1" ht="15" customHeight="1">
      <c r="A146" s="558"/>
      <c r="B146" s="563"/>
      <c r="C146" s="564"/>
      <c r="D146" s="613" t="s">
        <v>259</v>
      </c>
      <c r="E146" s="617">
        <v>2470</v>
      </c>
      <c r="F146" s="559"/>
      <c r="G146" s="565"/>
      <c r="H146" s="565"/>
      <c r="I146" s="565"/>
      <c r="J146" s="565"/>
      <c r="K146" s="565"/>
      <c r="L146" s="565"/>
      <c r="M146" s="565"/>
      <c r="N146" s="565"/>
      <c r="O146" s="624"/>
      <c r="P146" s="619"/>
      <c r="Q146" s="620"/>
      <c r="R146" s="620"/>
      <c r="S146" s="620"/>
      <c r="T146" s="620"/>
      <c r="U146" s="620"/>
      <c r="V146" s="620"/>
    </row>
    <row r="147" spans="1:22" s="568" customFormat="1" ht="15" customHeight="1">
      <c r="A147" s="558" t="s">
        <v>581</v>
      </c>
      <c r="B147" s="563">
        <v>889925</v>
      </c>
      <c r="C147" s="564" t="s">
        <v>639</v>
      </c>
      <c r="D147" s="616" t="s">
        <v>55</v>
      </c>
      <c r="E147" s="617">
        <v>14560</v>
      </c>
      <c r="F147" s="559">
        <f>SUM(G147:O147)</f>
        <v>0</v>
      </c>
      <c r="G147" s="565"/>
      <c r="H147" s="565"/>
      <c r="I147" s="565"/>
      <c r="J147" s="565"/>
      <c r="K147" s="565"/>
      <c r="L147" s="565"/>
      <c r="M147" s="565"/>
      <c r="N147" s="565"/>
      <c r="O147" s="624"/>
      <c r="P147" s="619"/>
      <c r="Q147" s="620"/>
      <c r="R147" s="620"/>
      <c r="S147" s="620"/>
      <c r="T147" s="620"/>
      <c r="U147" s="620"/>
      <c r="V147" s="620"/>
    </row>
    <row r="148" spans="1:22" s="568" customFormat="1" ht="15" customHeight="1">
      <c r="A148" s="558"/>
      <c r="B148" s="563"/>
      <c r="C148" s="564"/>
      <c r="D148" s="613" t="s">
        <v>259</v>
      </c>
      <c r="E148" s="617">
        <v>14560</v>
      </c>
      <c r="F148" s="559"/>
      <c r="G148" s="565"/>
      <c r="H148" s="565"/>
      <c r="I148" s="565"/>
      <c r="J148" s="565"/>
      <c r="K148" s="565"/>
      <c r="L148" s="565"/>
      <c r="M148" s="565"/>
      <c r="N148" s="565"/>
      <c r="O148" s="624"/>
      <c r="P148" s="619"/>
      <c r="Q148" s="620"/>
      <c r="R148" s="620"/>
      <c r="S148" s="620"/>
      <c r="T148" s="620"/>
      <c r="U148" s="620"/>
      <c r="V148" s="620"/>
    </row>
    <row r="149" spans="1:27" s="626" customFormat="1" ht="15" customHeight="1">
      <c r="A149" s="558" t="s">
        <v>581</v>
      </c>
      <c r="B149" s="563">
        <v>889926</v>
      </c>
      <c r="C149" s="564" t="s">
        <v>640</v>
      </c>
      <c r="D149" s="616" t="s">
        <v>55</v>
      </c>
      <c r="E149" s="617">
        <v>8000</v>
      </c>
      <c r="F149" s="559">
        <f>SUM(G149:O149)</f>
        <v>0</v>
      </c>
      <c r="G149" s="565"/>
      <c r="H149" s="565"/>
      <c r="I149" s="565"/>
      <c r="J149" s="565"/>
      <c r="K149" s="565"/>
      <c r="L149" s="565"/>
      <c r="M149" s="565"/>
      <c r="N149" s="566"/>
      <c r="O149" s="624"/>
      <c r="P149" s="619"/>
      <c r="Q149" s="620"/>
      <c r="R149" s="620"/>
      <c r="S149" s="620"/>
      <c r="T149" s="620"/>
      <c r="U149" s="620"/>
      <c r="V149" s="620"/>
      <c r="W149" s="620"/>
      <c r="X149" s="620"/>
      <c r="Y149" s="620"/>
      <c r="Z149" s="620"/>
      <c r="AA149" s="620"/>
    </row>
    <row r="150" spans="1:16" s="620" customFormat="1" ht="15" customHeight="1">
      <c r="A150" s="558"/>
      <c r="B150" s="563"/>
      <c r="C150" s="564"/>
      <c r="D150" s="613" t="s">
        <v>259</v>
      </c>
      <c r="E150" s="617">
        <v>8000</v>
      </c>
      <c r="F150" s="559"/>
      <c r="G150" s="565"/>
      <c r="H150" s="565"/>
      <c r="I150" s="565"/>
      <c r="J150" s="565"/>
      <c r="K150" s="565"/>
      <c r="L150" s="565"/>
      <c r="M150" s="565"/>
      <c r="N150" s="566"/>
      <c r="O150" s="624"/>
      <c r="P150" s="619"/>
    </row>
    <row r="151" spans="1:22" s="568" customFormat="1" ht="15" customHeight="1">
      <c r="A151" s="558" t="s">
        <v>581</v>
      </c>
      <c r="B151" s="563">
        <v>889942</v>
      </c>
      <c r="C151" s="564" t="s">
        <v>641</v>
      </c>
      <c r="D151" s="616" t="s">
        <v>55</v>
      </c>
      <c r="E151" s="617">
        <v>2500</v>
      </c>
      <c r="F151" s="559">
        <f>SUM(G151:O151)</f>
        <v>3500</v>
      </c>
      <c r="G151" s="565"/>
      <c r="H151" s="565"/>
      <c r="I151" s="565"/>
      <c r="J151" s="565"/>
      <c r="K151" s="565"/>
      <c r="L151" s="565"/>
      <c r="M151" s="565"/>
      <c r="N151" s="565">
        <v>3500</v>
      </c>
      <c r="O151" s="624"/>
      <c r="P151" s="619"/>
      <c r="Q151" s="620"/>
      <c r="R151" s="620"/>
      <c r="S151" s="620"/>
      <c r="T151" s="620"/>
      <c r="U151" s="620"/>
      <c r="V151" s="620"/>
    </row>
    <row r="152" spans="1:22" s="568" customFormat="1" ht="15" customHeight="1">
      <c r="A152" s="558"/>
      <c r="B152" s="563"/>
      <c r="C152" s="564"/>
      <c r="D152" s="613" t="s">
        <v>259</v>
      </c>
      <c r="E152" s="617">
        <v>2500</v>
      </c>
      <c r="F152" s="559">
        <f>SUM(G152:O152)</f>
        <v>3500</v>
      </c>
      <c r="G152" s="565"/>
      <c r="H152" s="565"/>
      <c r="I152" s="565"/>
      <c r="J152" s="565"/>
      <c r="K152" s="565"/>
      <c r="L152" s="565"/>
      <c r="M152" s="565"/>
      <c r="N152" s="565">
        <v>3500</v>
      </c>
      <c r="O152" s="624"/>
      <c r="P152" s="619"/>
      <c r="Q152" s="620"/>
      <c r="R152" s="620"/>
      <c r="S152" s="620"/>
      <c r="T152" s="620"/>
      <c r="U152" s="620"/>
      <c r="V152" s="620"/>
    </row>
    <row r="153" spans="1:22" s="568" customFormat="1" ht="24.75" customHeight="1">
      <c r="A153" s="558" t="s">
        <v>581</v>
      </c>
      <c r="B153" s="563">
        <v>890216</v>
      </c>
      <c r="C153" s="627" t="s">
        <v>642</v>
      </c>
      <c r="D153" s="616" t="s">
        <v>55</v>
      </c>
      <c r="E153" s="617"/>
      <c r="F153" s="559">
        <f>SUM(G153:O153)</f>
        <v>12108</v>
      </c>
      <c r="G153" s="565"/>
      <c r="H153" s="565">
        <v>884</v>
      </c>
      <c r="I153" s="565">
        <v>6524</v>
      </c>
      <c r="J153" s="565">
        <v>700</v>
      </c>
      <c r="K153" s="565">
        <v>4000</v>
      </c>
      <c r="L153" s="565"/>
      <c r="M153" s="565"/>
      <c r="N153" s="565"/>
      <c r="O153" s="624"/>
      <c r="P153" s="619"/>
      <c r="Q153" s="620"/>
      <c r="R153" s="620"/>
      <c r="S153" s="620"/>
      <c r="T153" s="620"/>
      <c r="U153" s="620"/>
      <c r="V153" s="620"/>
    </row>
    <row r="154" spans="1:22" s="568" customFormat="1" ht="16.5" customHeight="1">
      <c r="A154" s="558"/>
      <c r="B154" s="563"/>
      <c r="C154" s="627"/>
      <c r="D154" s="613" t="s">
        <v>259</v>
      </c>
      <c r="E154" s="617"/>
      <c r="F154" s="559">
        <f>SUM(G154:O154)</f>
        <v>12108</v>
      </c>
      <c r="G154" s="565"/>
      <c r="H154" s="565">
        <v>884</v>
      </c>
      <c r="I154" s="565">
        <v>6524</v>
      </c>
      <c r="J154" s="565">
        <v>700</v>
      </c>
      <c r="K154" s="565">
        <v>4000</v>
      </c>
      <c r="L154" s="565"/>
      <c r="M154" s="565"/>
      <c r="N154" s="565"/>
      <c r="O154" s="624"/>
      <c r="P154" s="619"/>
      <c r="Q154" s="620"/>
      <c r="R154" s="620"/>
      <c r="S154" s="620"/>
      <c r="T154" s="620"/>
      <c r="U154" s="620"/>
      <c r="V154" s="620"/>
    </row>
    <row r="155" spans="1:22" ht="15" customHeight="1">
      <c r="A155" s="555" t="s">
        <v>575</v>
      </c>
      <c r="B155" s="563">
        <v>890441</v>
      </c>
      <c r="C155" s="564" t="s">
        <v>557</v>
      </c>
      <c r="D155" s="616" t="s">
        <v>55</v>
      </c>
      <c r="E155" s="617"/>
      <c r="F155" s="559">
        <f>SUM(G155:O155)</f>
        <v>0</v>
      </c>
      <c r="G155" s="561"/>
      <c r="H155" s="561"/>
      <c r="I155" s="561"/>
      <c r="J155" s="561"/>
      <c r="K155" s="561"/>
      <c r="L155" s="561"/>
      <c r="M155" s="561"/>
      <c r="N155" s="561"/>
      <c r="O155" s="618"/>
      <c r="P155" s="628"/>
      <c r="Q155" s="629"/>
      <c r="R155" s="629"/>
      <c r="S155" s="629"/>
      <c r="T155" s="629"/>
      <c r="U155" s="629"/>
      <c r="V155" s="629"/>
    </row>
    <row r="156" spans="1:22" ht="15" customHeight="1">
      <c r="A156" s="555"/>
      <c r="B156" s="563"/>
      <c r="C156" s="564"/>
      <c r="D156" s="613" t="s">
        <v>259</v>
      </c>
      <c r="E156" s="617"/>
      <c r="F156" s="559"/>
      <c r="G156" s="561"/>
      <c r="H156" s="561"/>
      <c r="I156" s="561"/>
      <c r="J156" s="561"/>
      <c r="K156" s="561"/>
      <c r="L156" s="561"/>
      <c r="M156" s="561"/>
      <c r="N156" s="561"/>
      <c r="O156" s="618"/>
      <c r="P156" s="628"/>
      <c r="Q156" s="629"/>
      <c r="R156" s="629"/>
      <c r="S156" s="629"/>
      <c r="T156" s="629"/>
      <c r="U156" s="629"/>
      <c r="V156" s="629"/>
    </row>
    <row r="157" spans="1:22" ht="15" customHeight="1">
      <c r="A157" s="555" t="s">
        <v>575</v>
      </c>
      <c r="B157" s="563">
        <v>890442</v>
      </c>
      <c r="C157" s="564" t="s">
        <v>643</v>
      </c>
      <c r="D157" s="616" t="s">
        <v>55</v>
      </c>
      <c r="E157" s="617">
        <v>40380</v>
      </c>
      <c r="F157" s="559">
        <f aca="true" t="shared" si="7" ref="F157:F170">SUM(G157:O157)</f>
        <v>44700</v>
      </c>
      <c r="G157" s="561">
        <v>38062</v>
      </c>
      <c r="H157" s="561">
        <v>5138</v>
      </c>
      <c r="I157" s="561">
        <v>1500</v>
      </c>
      <c r="J157" s="561"/>
      <c r="K157" s="561"/>
      <c r="L157" s="561"/>
      <c r="M157" s="561"/>
      <c r="N157" s="561"/>
      <c r="O157" s="618"/>
      <c r="P157" s="628"/>
      <c r="Q157" s="629"/>
      <c r="R157" s="629"/>
      <c r="S157" s="629"/>
      <c r="T157" s="629"/>
      <c r="U157" s="629"/>
      <c r="V157" s="629"/>
    </row>
    <row r="158" spans="1:22" ht="15" customHeight="1">
      <c r="A158" s="555"/>
      <c r="B158" s="563"/>
      <c r="C158" s="564"/>
      <c r="D158" s="613" t="s">
        <v>259</v>
      </c>
      <c r="E158" s="617">
        <v>40380</v>
      </c>
      <c r="F158" s="559">
        <f t="shared" si="7"/>
        <v>44700</v>
      </c>
      <c r="G158" s="561">
        <v>38062</v>
      </c>
      <c r="H158" s="561">
        <v>5138</v>
      </c>
      <c r="I158" s="561">
        <v>1500</v>
      </c>
      <c r="J158" s="561"/>
      <c r="K158" s="561"/>
      <c r="L158" s="561"/>
      <c r="M158" s="561"/>
      <c r="N158" s="561"/>
      <c r="O158" s="618"/>
      <c r="P158" s="628"/>
      <c r="Q158" s="629"/>
      <c r="R158" s="629"/>
      <c r="S158" s="629"/>
      <c r="T158" s="629"/>
      <c r="U158" s="629"/>
      <c r="V158" s="629"/>
    </row>
    <row r="159" spans="1:22" s="568" customFormat="1" ht="15" customHeight="1">
      <c r="A159" s="558" t="s">
        <v>575</v>
      </c>
      <c r="B159" s="563">
        <v>910501</v>
      </c>
      <c r="C159" s="564" t="s">
        <v>644</v>
      </c>
      <c r="D159" s="616" t="s">
        <v>55</v>
      </c>
      <c r="E159" s="617">
        <v>2000</v>
      </c>
      <c r="F159" s="559">
        <f t="shared" si="7"/>
        <v>131604</v>
      </c>
      <c r="G159" s="565"/>
      <c r="H159" s="565"/>
      <c r="I159" s="565"/>
      <c r="J159" s="565">
        <v>129604</v>
      </c>
      <c r="K159" s="565"/>
      <c r="L159" s="565"/>
      <c r="M159" s="565"/>
      <c r="N159" s="565">
        <v>2000</v>
      </c>
      <c r="O159" s="624"/>
      <c r="P159" s="619"/>
      <c r="Q159" s="620"/>
      <c r="R159" s="620"/>
      <c r="S159" s="620"/>
      <c r="T159" s="620"/>
      <c r="U159" s="620"/>
      <c r="V159" s="620"/>
    </row>
    <row r="160" spans="1:22" s="568" customFormat="1" ht="15" customHeight="1">
      <c r="A160" s="558"/>
      <c r="B160" s="563"/>
      <c r="C160" s="564"/>
      <c r="D160" s="613" t="s">
        <v>259</v>
      </c>
      <c r="E160" s="617">
        <v>2000</v>
      </c>
      <c r="F160" s="559">
        <f t="shared" si="7"/>
        <v>131604</v>
      </c>
      <c r="G160" s="565"/>
      <c r="H160" s="565"/>
      <c r="I160" s="565"/>
      <c r="J160" s="565">
        <v>129604</v>
      </c>
      <c r="K160" s="565"/>
      <c r="L160" s="565"/>
      <c r="M160" s="565"/>
      <c r="N160" s="565">
        <v>2000</v>
      </c>
      <c r="O160" s="624"/>
      <c r="P160" s="619"/>
      <c r="Q160" s="620"/>
      <c r="R160" s="620"/>
      <c r="S160" s="620"/>
      <c r="T160" s="620"/>
      <c r="U160" s="620"/>
      <c r="V160" s="620"/>
    </row>
    <row r="161" spans="1:22" s="568" customFormat="1" ht="15" customHeight="1">
      <c r="A161" s="558" t="s">
        <v>581</v>
      </c>
      <c r="B161" s="563">
        <v>931202</v>
      </c>
      <c r="C161" s="564" t="s">
        <v>645</v>
      </c>
      <c r="D161" s="616" t="s">
        <v>55</v>
      </c>
      <c r="E161" s="617"/>
      <c r="F161" s="559">
        <f t="shared" si="7"/>
        <v>1000</v>
      </c>
      <c r="G161" s="565"/>
      <c r="H161" s="565"/>
      <c r="I161" s="565"/>
      <c r="J161" s="565">
        <v>1000</v>
      </c>
      <c r="K161" s="565"/>
      <c r="L161" s="565"/>
      <c r="M161" s="565"/>
      <c r="N161" s="565"/>
      <c r="O161" s="624"/>
      <c r="P161" s="619"/>
      <c r="Q161" s="620"/>
      <c r="R161" s="620"/>
      <c r="S161" s="620"/>
      <c r="T161" s="620"/>
      <c r="U161" s="620"/>
      <c r="V161" s="620"/>
    </row>
    <row r="162" spans="1:22" s="568" customFormat="1" ht="15" customHeight="1">
      <c r="A162" s="558"/>
      <c r="B162" s="563"/>
      <c r="C162" s="564"/>
      <c r="D162" s="613" t="s">
        <v>259</v>
      </c>
      <c r="E162" s="617"/>
      <c r="F162" s="559">
        <f t="shared" si="7"/>
        <v>1000</v>
      </c>
      <c r="G162" s="565"/>
      <c r="H162" s="565"/>
      <c r="I162" s="565"/>
      <c r="J162" s="565">
        <v>1000</v>
      </c>
      <c r="K162" s="565"/>
      <c r="L162" s="565"/>
      <c r="M162" s="565"/>
      <c r="N162" s="565"/>
      <c r="O162" s="624"/>
      <c r="P162" s="619"/>
      <c r="Q162" s="620"/>
      <c r="R162" s="620"/>
      <c r="S162" s="620"/>
      <c r="T162" s="620"/>
      <c r="U162" s="620"/>
      <c r="V162" s="620"/>
    </row>
    <row r="163" spans="1:22" s="568" customFormat="1" ht="15" customHeight="1">
      <c r="A163" s="558" t="s">
        <v>581</v>
      </c>
      <c r="B163" s="563">
        <v>931903</v>
      </c>
      <c r="C163" s="564" t="s">
        <v>646</v>
      </c>
      <c r="D163" s="616" t="s">
        <v>55</v>
      </c>
      <c r="E163" s="617">
        <v>1000</v>
      </c>
      <c r="F163" s="559">
        <f t="shared" si="7"/>
        <v>50945</v>
      </c>
      <c r="G163" s="565"/>
      <c r="H163" s="565">
        <v>1285</v>
      </c>
      <c r="I163" s="565">
        <v>6260</v>
      </c>
      <c r="J163" s="565">
        <v>43400</v>
      </c>
      <c r="K163" s="565"/>
      <c r="L163" s="565"/>
      <c r="M163" s="565"/>
      <c r="N163" s="565"/>
      <c r="O163" s="624"/>
      <c r="P163" s="619"/>
      <c r="Q163" s="620"/>
      <c r="R163" s="620"/>
      <c r="S163" s="620"/>
      <c r="T163" s="620"/>
      <c r="U163" s="620"/>
      <c r="V163" s="620"/>
    </row>
    <row r="164" spans="1:22" s="568" customFormat="1" ht="15" customHeight="1">
      <c r="A164" s="558"/>
      <c r="B164" s="563"/>
      <c r="C164" s="564"/>
      <c r="D164" s="613" t="s">
        <v>259</v>
      </c>
      <c r="E164" s="617">
        <v>1000</v>
      </c>
      <c r="F164" s="559">
        <f t="shared" si="7"/>
        <v>50945</v>
      </c>
      <c r="G164" s="565"/>
      <c r="H164" s="565">
        <v>1285</v>
      </c>
      <c r="I164" s="565">
        <v>6260</v>
      </c>
      <c r="J164" s="565">
        <v>43400</v>
      </c>
      <c r="K164" s="565"/>
      <c r="L164" s="565"/>
      <c r="M164" s="565"/>
      <c r="N164" s="565"/>
      <c r="O164" s="624"/>
      <c r="P164" s="619"/>
      <c r="Q164" s="620"/>
      <c r="R164" s="620"/>
      <c r="S164" s="620"/>
      <c r="T164" s="620"/>
      <c r="U164" s="620"/>
      <c r="V164" s="620"/>
    </row>
    <row r="165" spans="1:22" s="568" customFormat="1" ht="15" customHeight="1">
      <c r="A165" s="558" t="s">
        <v>581</v>
      </c>
      <c r="B165" s="563">
        <v>932911</v>
      </c>
      <c r="C165" s="564" t="s">
        <v>647</v>
      </c>
      <c r="D165" s="616" t="s">
        <v>55</v>
      </c>
      <c r="E165" s="617"/>
      <c r="F165" s="559">
        <f t="shared" si="7"/>
        <v>27291</v>
      </c>
      <c r="G165" s="565"/>
      <c r="H165" s="565"/>
      <c r="I165" s="565">
        <v>20300</v>
      </c>
      <c r="J165" s="565"/>
      <c r="K165" s="565"/>
      <c r="L165" s="565"/>
      <c r="M165" s="565">
        <v>4191</v>
      </c>
      <c r="N165" s="566">
        <v>2800</v>
      </c>
      <c r="O165" s="624"/>
      <c r="P165" s="619"/>
      <c r="Q165" s="620"/>
      <c r="R165" s="620"/>
      <c r="S165" s="620"/>
      <c r="T165" s="620"/>
      <c r="U165" s="620"/>
      <c r="V165" s="620"/>
    </row>
    <row r="166" spans="1:22" s="568" customFormat="1" ht="15" customHeight="1">
      <c r="A166" s="558"/>
      <c r="B166" s="563"/>
      <c r="C166" s="564"/>
      <c r="D166" s="613" t="s">
        <v>259</v>
      </c>
      <c r="E166" s="617"/>
      <c r="F166" s="559">
        <f t="shared" si="7"/>
        <v>27291</v>
      </c>
      <c r="G166" s="565"/>
      <c r="H166" s="565"/>
      <c r="I166" s="565">
        <v>20300</v>
      </c>
      <c r="J166" s="565"/>
      <c r="K166" s="565"/>
      <c r="L166" s="565"/>
      <c r="M166" s="565">
        <v>4191</v>
      </c>
      <c r="N166" s="566">
        <v>2800</v>
      </c>
      <c r="O166" s="624"/>
      <c r="P166" s="619"/>
      <c r="Q166" s="620"/>
      <c r="R166" s="620"/>
      <c r="S166" s="620"/>
      <c r="T166" s="620"/>
      <c r="U166" s="620"/>
      <c r="V166" s="620"/>
    </row>
    <row r="167" spans="1:22" s="568" customFormat="1" ht="15" customHeight="1">
      <c r="A167" s="558" t="s">
        <v>581</v>
      </c>
      <c r="B167" s="563">
        <v>940000</v>
      </c>
      <c r="C167" s="564" t="s">
        <v>648</v>
      </c>
      <c r="D167" s="616" t="s">
        <v>55</v>
      </c>
      <c r="E167" s="617"/>
      <c r="F167" s="559">
        <f t="shared" si="7"/>
        <v>31376</v>
      </c>
      <c r="G167" s="565"/>
      <c r="H167" s="565"/>
      <c r="I167" s="565"/>
      <c r="J167" s="565">
        <v>31376</v>
      </c>
      <c r="K167" s="565"/>
      <c r="L167" s="565"/>
      <c r="M167" s="565"/>
      <c r="N167" s="566"/>
      <c r="O167" s="624"/>
      <c r="P167" s="619"/>
      <c r="Q167" s="620"/>
      <c r="R167" s="620"/>
      <c r="S167" s="620"/>
      <c r="T167" s="620"/>
      <c r="U167" s="620"/>
      <c r="V167" s="620"/>
    </row>
    <row r="168" spans="1:22" s="568" customFormat="1" ht="15" customHeight="1">
      <c r="A168" s="558"/>
      <c r="B168" s="563"/>
      <c r="C168" s="564"/>
      <c r="D168" s="613" t="s">
        <v>259</v>
      </c>
      <c r="E168" s="617"/>
      <c r="F168" s="559">
        <f t="shared" si="7"/>
        <v>31376</v>
      </c>
      <c r="G168" s="565"/>
      <c r="H168" s="565"/>
      <c r="I168" s="565"/>
      <c r="J168" s="565">
        <v>31376</v>
      </c>
      <c r="K168" s="565"/>
      <c r="L168" s="565"/>
      <c r="M168" s="565"/>
      <c r="N168" s="566"/>
      <c r="O168" s="624"/>
      <c r="P168" s="619"/>
      <c r="Q168" s="620"/>
      <c r="R168" s="620"/>
      <c r="S168" s="620"/>
      <c r="T168" s="620"/>
      <c r="U168" s="620"/>
      <c r="V168" s="620"/>
    </row>
    <row r="169" spans="1:22" s="568" customFormat="1" ht="15" customHeight="1">
      <c r="A169" s="558" t="s">
        <v>575</v>
      </c>
      <c r="B169" s="563">
        <v>960302</v>
      </c>
      <c r="C169" s="564" t="s">
        <v>649</v>
      </c>
      <c r="D169" s="616" t="s">
        <v>55</v>
      </c>
      <c r="E169" s="617">
        <v>6961</v>
      </c>
      <c r="F169" s="559">
        <f t="shared" si="7"/>
        <v>14541</v>
      </c>
      <c r="G169" s="561"/>
      <c r="H169" s="561"/>
      <c r="I169" s="561">
        <v>14541</v>
      </c>
      <c r="J169" s="561"/>
      <c r="K169" s="561"/>
      <c r="L169" s="561"/>
      <c r="M169" s="561"/>
      <c r="N169" s="561"/>
      <c r="O169" s="618"/>
      <c r="P169" s="619"/>
      <c r="Q169" s="620"/>
      <c r="R169" s="620"/>
      <c r="S169" s="620"/>
      <c r="T169" s="620"/>
      <c r="U169" s="620"/>
      <c r="V169" s="620"/>
    </row>
    <row r="170" spans="1:22" s="568" customFormat="1" ht="15" customHeight="1">
      <c r="A170" s="558"/>
      <c r="B170" s="569"/>
      <c r="C170" s="570"/>
      <c r="D170" s="613" t="s">
        <v>259</v>
      </c>
      <c r="E170" s="630">
        <v>6961</v>
      </c>
      <c r="F170" s="571">
        <f t="shared" si="7"/>
        <v>14541</v>
      </c>
      <c r="G170" s="572"/>
      <c r="H170" s="572"/>
      <c r="I170" s="572">
        <v>14541</v>
      </c>
      <c r="J170" s="572"/>
      <c r="K170" s="572"/>
      <c r="L170" s="572"/>
      <c r="M170" s="572"/>
      <c r="N170" s="572"/>
      <c r="O170" s="572"/>
      <c r="P170" s="840"/>
      <c r="Q170" s="620"/>
      <c r="R170" s="620"/>
      <c r="S170" s="620"/>
      <c r="T170" s="620"/>
      <c r="U170" s="620"/>
      <c r="V170" s="620"/>
    </row>
    <row r="171" spans="1:22" ht="15" customHeight="1">
      <c r="A171" s="555"/>
      <c r="B171" s="946" t="s">
        <v>202</v>
      </c>
      <c r="C171" s="947"/>
      <c r="D171" s="631" t="s">
        <v>53</v>
      </c>
      <c r="E171" s="632">
        <f>SUM(E13+E17+E19+E29+E31+E39+E41+E43+E45+E49+E55+E59+E67+E71+E83+E85+E87+E93+E101+E107+E113+E115+E117+E121+E125+E137+E145+E147+E149+E151+E157+E159+E163+E169)</f>
        <v>7814353</v>
      </c>
      <c r="F171" s="632">
        <f>SUM(F9+F11+F13+F15+F17+F19+F21+F23+F25+F27+F29+F31+F33+F35+F37+F39+F43+F45+F47+F49+F51+F53+F55+F57+F59+F61+F63+F65+F69+F71+F73+F75+F77+F79+F81+F85+F87+F89+F91+F93+F95+F97+F101+F103+F107+F111+F123+F127+F129+F131+F133+F135+F139+F141+F143+F151+F153+F157+F159+F161+F163+F165+F167+F169)</f>
        <v>7814353</v>
      </c>
      <c r="G171" s="632">
        <f>SUM(G27+G39+G51+G65+G97+G157)</f>
        <v>88155</v>
      </c>
      <c r="H171" s="632">
        <f>SUM(H27+H39+H47+H49+H51+H53+H65+H81+H153+H157+H163)</f>
        <v>28033</v>
      </c>
      <c r="I171" s="632">
        <f>SUM(I9+I11+I13+I15+I17+I19+I21+I23+I25+I27+I29+I31+I33+I35+I37+I39+I45+I47+I49+I51+I53+I55+I59+I61+I63+I65+I69+I71+I81+I85+I87+I89+I91+I95+I101+I103+I153+I157+I163+I165+I169)</f>
        <v>690648</v>
      </c>
      <c r="J171" s="632">
        <f>SUM(J17+J19+J21+J55+J57+J63+J65+J71+J79+J87+J93+J95+J107+J111+J133+J143+J153+J159+J161+J163+J167)</f>
        <v>569019</v>
      </c>
      <c r="K171" s="632">
        <f>SUM(K111+K123+K127+K129+K131+K135+K139+K141+K153)</f>
        <v>61350</v>
      </c>
      <c r="L171" s="632">
        <f>SUM(L13+L17+L19+L37+L55+L59)</f>
        <v>118226</v>
      </c>
      <c r="M171" s="632">
        <f>SUM(M13+M17+M19+M39+M43+M45+M55+M59+M63+M65+M87+M165)</f>
        <v>2129489</v>
      </c>
      <c r="N171" s="632">
        <f>SUM(N71+N151+N159+N165)</f>
        <v>131839</v>
      </c>
      <c r="O171" s="632">
        <f>SUM(O13+O17+O19+O39+O45+O59+O75+O77+O93)</f>
        <v>2489934</v>
      </c>
      <c r="P171" s="841">
        <v>1507660</v>
      </c>
      <c r="Q171" s="629"/>
      <c r="R171" s="629"/>
      <c r="S171" s="629"/>
      <c r="T171" s="629"/>
      <c r="U171" s="629"/>
      <c r="V171" s="629"/>
    </row>
    <row r="172" spans="1:22" ht="12.75">
      <c r="A172" s="555"/>
      <c r="B172" s="948" t="s">
        <v>202</v>
      </c>
      <c r="C172" s="949"/>
      <c r="D172" s="633" t="s">
        <v>259</v>
      </c>
      <c r="E172" s="632">
        <f>SUM(E14+E18+E20+E30+E32+E40+E42+E44+E46+E50+E56+E60+E68+E72+E84+E86+E88+E94+E102+E108+E114+E116+E118+E122+E126+E138+E146+E148+E150+E152+E158+E160+E164+E170)</f>
        <v>7852611</v>
      </c>
      <c r="F172" s="632">
        <f>SUM(F10+F12+F14+F16+F18+F20+F22+F24+F26+F28+F30+F32+F34+F36+F38+F40+F44+F46+F48+F50+F52+F54+F56+F58+F60+F62+F64+F66+F70+F72+F74+F76+F78+F80+F82+F86+F88+F90+F92+F94+F96+F98+F102+F104+F108+F112+F124+F128+F130+F132+F134+F136+F140+F142+F144+F152+F154+F158+F160+F162+F164+F166+F168+F170)</f>
        <v>7852611</v>
      </c>
      <c r="G172" s="632">
        <f>SUM(G28+G40+G52+G66+G98+G158)</f>
        <v>88155</v>
      </c>
      <c r="H172" s="632">
        <f>SUM(H28+H40+H48+H50+H52+H54+H66+H82+H154+H158+H164)</f>
        <v>28033</v>
      </c>
      <c r="I172" s="632">
        <f>SUM(I10+I12+I14+I16+I18+I20+I22+I24+I26+I28+I30+I32+I34+I36+I38+I40+I46+I48+I50+I52+I54+I56+I60+I62+I64+I66+I70+I72+I82+I86+I88+I90+I92+I96+I102+I104+I154+I158+I164+I166+I170)</f>
        <v>690648</v>
      </c>
      <c r="J172" s="632">
        <f>SUM(J18+J20+J22+J56+J58+J64+J66+J72+J80+J88+J94+J96+J108+J112+J134+J144+J154+J160+J162+J164+J168)</f>
        <v>569019</v>
      </c>
      <c r="K172" s="632">
        <f>SUM(K112+K124+K128+K130+K132+K136+K140+K142+K154)</f>
        <v>61350</v>
      </c>
      <c r="L172" s="632">
        <f>SUM(L14+L18+L20+L38+L56+L60)</f>
        <v>118226</v>
      </c>
      <c r="M172" s="632">
        <f>SUM(M14+M18+M20+M40+M44+M46+M56+M60+M64+M66+M88+M166)</f>
        <v>2129489</v>
      </c>
      <c r="N172" s="632">
        <f>SUM(N72+N152+N160+N166)</f>
        <v>131839</v>
      </c>
      <c r="O172" s="632">
        <f>SUM(O14+O18+O20+O40+O46+O60+O76+O78+O94)</f>
        <v>2480934</v>
      </c>
      <c r="P172" s="842">
        <f>SUM(P74)</f>
        <v>1545918</v>
      </c>
      <c r="Q172" s="629"/>
      <c r="R172" s="629"/>
      <c r="S172" s="629"/>
      <c r="T172" s="629"/>
      <c r="U172" s="629"/>
      <c r="V172" s="629"/>
    </row>
    <row r="173" spans="1:22" ht="12.75">
      <c r="A173" s="634"/>
      <c r="B173" s="940" t="s">
        <v>650</v>
      </c>
      <c r="C173" s="941"/>
      <c r="D173" s="635" t="s">
        <v>53</v>
      </c>
      <c r="E173" s="636">
        <f>SUM(E9+E11+E13+E15+E19+E21+E23+E29+E31+E33+E35+E37+E43+E45+E55+E59+E61+E63+E65+E87+E89+E91+E93+E107+E111+E113+E115+E117+E121+E125+E127+E129+E131+E141+E143+E155+E157+E169+E159)</f>
        <v>3313559</v>
      </c>
      <c r="F173" s="636">
        <f aca="true" t="shared" si="8" ref="F173:P173">SUM(F9+F11+F13+F15+F19+F21+F23+F29+F31+F33+F35+F37+F43+F45+F55+F59+F61+F63+F65+F87+F89+F91+F93+F107+F111+F113+F115+F117+F121+F125+F127+F129+F131+F141+F143+F155+F157+F169+F159)</f>
        <v>2185410</v>
      </c>
      <c r="G173" s="636">
        <f t="shared" si="8"/>
        <v>39406</v>
      </c>
      <c r="H173" s="636">
        <f t="shared" si="8"/>
        <v>5501</v>
      </c>
      <c r="I173" s="636">
        <f t="shared" si="8"/>
        <v>460336</v>
      </c>
      <c r="J173" s="636">
        <f t="shared" si="8"/>
        <v>373429</v>
      </c>
      <c r="K173" s="636">
        <f t="shared" si="8"/>
        <v>53000</v>
      </c>
      <c r="L173" s="636">
        <f t="shared" si="8"/>
        <v>49102</v>
      </c>
      <c r="M173" s="636">
        <f t="shared" si="8"/>
        <v>676471</v>
      </c>
      <c r="N173" s="636">
        <f t="shared" si="8"/>
        <v>2000</v>
      </c>
      <c r="O173" s="636">
        <f t="shared" si="8"/>
        <v>526165</v>
      </c>
      <c r="P173" s="843">
        <f t="shared" si="8"/>
        <v>0</v>
      </c>
      <c r="Q173" s="629"/>
      <c r="R173" s="629"/>
      <c r="S173" s="629"/>
      <c r="T173" s="629"/>
      <c r="U173" s="629"/>
      <c r="V173" s="629"/>
    </row>
    <row r="174" spans="1:22" ht="12.75">
      <c r="A174" s="634"/>
      <c r="B174" s="940" t="s">
        <v>650</v>
      </c>
      <c r="C174" s="941"/>
      <c r="D174" s="633" t="s">
        <v>259</v>
      </c>
      <c r="E174" s="636">
        <f>SUM(E10+E12+E14+E16+E20+E22+E24+E30+E32+E34+E36+E38+E44+E46+E56+E60+E62+E64+E66+E88+E90+E92+E94+E108+E112+E114+E116+E118+E122+E126+E128+E130+E132+E142+E144+E156+E158+E160+E170)</f>
        <v>3313559</v>
      </c>
      <c r="F174" s="636">
        <f aca="true" t="shared" si="9" ref="F174:P174">SUM(F10+F12+F14+F16+F20+F22+F24+F30+F32+F34+F36+F38+F44+F46+F56+F60+F62+F64+F66+F88+F90+F92+F94+F108+F112+F114+F116+F118+F122+F126+F128+F130+F132+F142+F144+F156+F158+F160+F170)</f>
        <v>2185410</v>
      </c>
      <c r="G174" s="636">
        <f t="shared" si="9"/>
        <v>39406</v>
      </c>
      <c r="H174" s="636">
        <f t="shared" si="9"/>
        <v>5501</v>
      </c>
      <c r="I174" s="636">
        <f t="shared" si="9"/>
        <v>460336</v>
      </c>
      <c r="J174" s="636">
        <f t="shared" si="9"/>
        <v>373429</v>
      </c>
      <c r="K174" s="636">
        <f t="shared" si="9"/>
        <v>53000</v>
      </c>
      <c r="L174" s="636">
        <f t="shared" si="9"/>
        <v>49102</v>
      </c>
      <c r="M174" s="636">
        <f t="shared" si="9"/>
        <v>676471</v>
      </c>
      <c r="N174" s="636">
        <f t="shared" si="9"/>
        <v>2000</v>
      </c>
      <c r="O174" s="636">
        <f t="shared" si="9"/>
        <v>517165</v>
      </c>
      <c r="P174" s="843">
        <f t="shared" si="9"/>
        <v>0</v>
      </c>
      <c r="Q174" s="629"/>
      <c r="R174" s="629"/>
      <c r="S174" s="629"/>
      <c r="T174" s="629"/>
      <c r="U174" s="629"/>
      <c r="V174" s="629"/>
    </row>
    <row r="175" spans="1:22" ht="12.75">
      <c r="A175" s="637"/>
      <c r="B175" s="942" t="s">
        <v>651</v>
      </c>
      <c r="C175" s="943"/>
      <c r="D175" s="635" t="s">
        <v>53</v>
      </c>
      <c r="E175" s="643">
        <f>SUM(E17+E25+E27+E47+E49+E51+E53+E57+E79+E81+E83+E85+E95+E97+E99+E101+E103+E109+E119+E123+E133+E135+E137+E139+E145+E147+E149+E151+E153+E161+E163+E165+E167)</f>
        <v>2392964</v>
      </c>
      <c r="F175" s="643">
        <f aca="true" t="shared" si="10" ref="F175:P175">SUM(F17+F25+F27+F47+F49+F51+F53+F57+F79+F81+F83+F85+F95+F97+F99+F101+F103+F109+F119+F123+F133+F135+F137+F139+F145+F147+F149+F151+F153+F161+F163+F165+F167)</f>
        <v>3533254</v>
      </c>
      <c r="G175" s="643">
        <f t="shared" si="10"/>
        <v>10622</v>
      </c>
      <c r="H175" s="643">
        <f t="shared" si="10"/>
        <v>10998</v>
      </c>
      <c r="I175" s="643">
        <f t="shared" si="10"/>
        <v>147194</v>
      </c>
      <c r="J175" s="643">
        <f t="shared" si="10"/>
        <v>192544</v>
      </c>
      <c r="K175" s="643">
        <f t="shared" si="10"/>
        <v>8350</v>
      </c>
      <c r="L175" s="643">
        <f t="shared" si="10"/>
        <v>69124</v>
      </c>
      <c r="M175" s="643">
        <f t="shared" si="10"/>
        <v>1443908</v>
      </c>
      <c r="N175" s="643">
        <f t="shared" si="10"/>
        <v>6300</v>
      </c>
      <c r="O175" s="643">
        <f t="shared" si="10"/>
        <v>1644214</v>
      </c>
      <c r="P175" s="844">
        <f t="shared" si="10"/>
        <v>0</v>
      </c>
      <c r="Q175" s="629"/>
      <c r="R175" s="629"/>
      <c r="S175" s="629"/>
      <c r="T175" s="629"/>
      <c r="U175" s="629"/>
      <c r="V175" s="629"/>
    </row>
    <row r="176" spans="1:22" ht="12.75">
      <c r="A176" s="638"/>
      <c r="B176" s="942" t="s">
        <v>651</v>
      </c>
      <c r="C176" s="943"/>
      <c r="D176" s="639" t="s">
        <v>259</v>
      </c>
      <c r="E176" s="644">
        <f>SUM(E18+E26+E28+E48+E50+E52+E54+E58+E80+E82+E84+E86+E96+E98+E100+E102+E104+E106+E110+E120++E124+E134+E136+E138+E140+E146+E148+E150+E152+E154+E162+E164+E166+E168)</f>
        <v>2392964</v>
      </c>
      <c r="F176" s="644">
        <f aca="true" t="shared" si="11" ref="F176:P176">SUM(F18+F26+F28+F48+F50+F52+F54+F58+F80+F82+F84+F86+F96+F98+F100+F102+F104+F106+F110+F120++F124+F134+F136+F138+F140+F146+F148+F150+F152+F154+F162+F164+F166+F168)</f>
        <v>3533254</v>
      </c>
      <c r="G176" s="644">
        <f t="shared" si="11"/>
        <v>10622</v>
      </c>
      <c r="H176" s="644">
        <f t="shared" si="11"/>
        <v>10998</v>
      </c>
      <c r="I176" s="644">
        <f t="shared" si="11"/>
        <v>147194</v>
      </c>
      <c r="J176" s="644">
        <f t="shared" si="11"/>
        <v>192544</v>
      </c>
      <c r="K176" s="644">
        <f t="shared" si="11"/>
        <v>8350</v>
      </c>
      <c r="L176" s="644">
        <f t="shared" si="11"/>
        <v>69124</v>
      </c>
      <c r="M176" s="644">
        <f t="shared" si="11"/>
        <v>1443908</v>
      </c>
      <c r="N176" s="644">
        <f t="shared" si="11"/>
        <v>6300</v>
      </c>
      <c r="O176" s="644">
        <f t="shared" si="11"/>
        <v>1644214</v>
      </c>
      <c r="P176" s="845">
        <f t="shared" si="11"/>
        <v>0</v>
      </c>
      <c r="Q176" s="629"/>
      <c r="R176" s="629"/>
      <c r="S176" s="629"/>
      <c r="T176" s="629"/>
      <c r="U176" s="629"/>
      <c r="V176" s="629"/>
    </row>
    <row r="177" spans="1:22" ht="12.75">
      <c r="A177" s="638"/>
      <c r="B177" s="944" t="s">
        <v>652</v>
      </c>
      <c r="C177" s="945"/>
      <c r="D177" s="640" t="s">
        <v>53</v>
      </c>
      <c r="E177" s="644">
        <f>SUM(E39+E41+E67+E69+E71+E73+E75+E77)</f>
        <v>2107830</v>
      </c>
      <c r="F177" s="644">
        <f aca="true" t="shared" si="12" ref="F177:P177">SUM(F39+F41+F67+F69+F71+F73+F75+F77)</f>
        <v>2095689</v>
      </c>
      <c r="G177" s="644">
        <f t="shared" si="12"/>
        <v>38127</v>
      </c>
      <c r="H177" s="644">
        <f t="shared" si="12"/>
        <v>11534</v>
      </c>
      <c r="I177" s="644">
        <f t="shared" si="12"/>
        <v>83118</v>
      </c>
      <c r="J177" s="644">
        <f t="shared" si="12"/>
        <v>3046</v>
      </c>
      <c r="K177" s="644">
        <f t="shared" si="12"/>
        <v>0</v>
      </c>
      <c r="L177" s="644">
        <f t="shared" si="12"/>
        <v>0</v>
      </c>
      <c r="M177" s="644">
        <f t="shared" si="12"/>
        <v>9110</v>
      </c>
      <c r="N177" s="644">
        <f t="shared" si="12"/>
        <v>123539</v>
      </c>
      <c r="O177" s="644">
        <f t="shared" si="12"/>
        <v>319555</v>
      </c>
      <c r="P177" s="845">
        <f t="shared" si="12"/>
        <v>1507660</v>
      </c>
      <c r="Q177" s="629"/>
      <c r="R177" s="629"/>
      <c r="S177" s="629"/>
      <c r="T177" s="629"/>
      <c r="U177" s="629"/>
      <c r="V177" s="629"/>
    </row>
    <row r="178" spans="1:22" ht="13.5" thickBot="1">
      <c r="A178" s="641"/>
      <c r="B178" s="878" t="s">
        <v>652</v>
      </c>
      <c r="C178" s="879"/>
      <c r="D178" s="642" t="s">
        <v>259</v>
      </c>
      <c r="E178" s="645">
        <f>SUM(E40+E42+E68+E70+E72+E74+E76+E78)</f>
        <v>2146088</v>
      </c>
      <c r="F178" s="645">
        <f aca="true" t="shared" si="13" ref="F178:P178">SUM(F40+F42+F68+F70+F72+F74+F76+F78)</f>
        <v>2133947</v>
      </c>
      <c r="G178" s="645">
        <f t="shared" si="13"/>
        <v>38127</v>
      </c>
      <c r="H178" s="645">
        <f t="shared" si="13"/>
        <v>11534</v>
      </c>
      <c r="I178" s="645">
        <f t="shared" si="13"/>
        <v>83118</v>
      </c>
      <c r="J178" s="645">
        <f t="shared" si="13"/>
        <v>3046</v>
      </c>
      <c r="K178" s="645">
        <f t="shared" si="13"/>
        <v>0</v>
      </c>
      <c r="L178" s="645">
        <f t="shared" si="13"/>
        <v>0</v>
      </c>
      <c r="M178" s="645">
        <f t="shared" si="13"/>
        <v>9110</v>
      </c>
      <c r="N178" s="645">
        <f t="shared" si="13"/>
        <v>123539</v>
      </c>
      <c r="O178" s="645">
        <f t="shared" si="13"/>
        <v>319555</v>
      </c>
      <c r="P178" s="846">
        <f t="shared" si="13"/>
        <v>1545918</v>
      </c>
      <c r="Q178" s="629"/>
      <c r="R178" s="629"/>
      <c r="S178" s="629"/>
      <c r="T178" s="629"/>
      <c r="U178" s="629"/>
      <c r="V178" s="629"/>
    </row>
    <row r="179" spans="7:22" ht="12.75">
      <c r="G179" s="537"/>
      <c r="H179" s="537"/>
      <c r="I179" s="537"/>
      <c r="J179" s="537"/>
      <c r="K179" s="537"/>
      <c r="L179" s="537"/>
      <c r="M179" s="537"/>
      <c r="N179" s="540"/>
      <c r="O179" s="537"/>
      <c r="P179" s="629"/>
      <c r="Q179" s="629"/>
      <c r="R179" s="629"/>
      <c r="S179" s="629"/>
      <c r="T179" s="629"/>
      <c r="U179" s="629"/>
      <c r="V179" s="629"/>
    </row>
    <row r="180" spans="7:22" ht="12.75">
      <c r="G180" s="537"/>
      <c r="H180" s="537"/>
      <c r="I180" s="537"/>
      <c r="J180" s="537"/>
      <c r="K180" s="537"/>
      <c r="L180" s="537"/>
      <c r="M180" s="537"/>
      <c r="N180" s="540"/>
      <c r="O180" s="537"/>
      <c r="P180" s="629"/>
      <c r="Q180" s="629"/>
      <c r="R180" s="629"/>
      <c r="S180" s="629"/>
      <c r="T180" s="629"/>
      <c r="U180" s="629"/>
      <c r="V180" s="629"/>
    </row>
    <row r="181" spans="7:22" ht="12.75">
      <c r="G181" s="537"/>
      <c r="H181" s="537"/>
      <c r="I181" s="537"/>
      <c r="J181" s="537"/>
      <c r="K181" s="537"/>
      <c r="L181" s="537"/>
      <c r="M181" s="537"/>
      <c r="N181" s="540"/>
      <c r="O181" s="537"/>
      <c r="P181" s="629"/>
      <c r="Q181" s="629"/>
      <c r="R181" s="629"/>
      <c r="S181" s="629"/>
      <c r="T181" s="629"/>
      <c r="U181" s="629"/>
      <c r="V181" s="629"/>
    </row>
    <row r="182" spans="7:22" ht="12.75">
      <c r="G182" s="537"/>
      <c r="H182" s="537"/>
      <c r="I182" s="537"/>
      <c r="J182" s="537"/>
      <c r="K182" s="537"/>
      <c r="L182" s="537"/>
      <c r="M182" s="537"/>
      <c r="N182" s="540"/>
      <c r="O182" s="537"/>
      <c r="P182" s="629"/>
      <c r="Q182" s="629"/>
      <c r="R182" s="629"/>
      <c r="S182" s="629"/>
      <c r="T182" s="629"/>
      <c r="U182" s="629"/>
      <c r="V182" s="629"/>
    </row>
    <row r="183" spans="7:22" ht="12.75">
      <c r="G183" s="537"/>
      <c r="H183" s="537"/>
      <c r="I183" s="537"/>
      <c r="J183" s="537"/>
      <c r="K183" s="537"/>
      <c r="L183" s="537"/>
      <c r="M183" s="537"/>
      <c r="N183" s="540"/>
      <c r="O183" s="537"/>
      <c r="P183" s="629"/>
      <c r="Q183" s="629"/>
      <c r="R183" s="629"/>
      <c r="S183" s="629"/>
      <c r="T183" s="629"/>
      <c r="U183" s="629"/>
      <c r="V183" s="629"/>
    </row>
    <row r="184" spans="7:22" ht="12.75">
      <c r="G184" s="537"/>
      <c r="H184" s="537"/>
      <c r="I184" s="537"/>
      <c r="J184" s="537"/>
      <c r="K184" s="537"/>
      <c r="L184" s="537"/>
      <c r="M184" s="537"/>
      <c r="N184" s="540"/>
      <c r="O184" s="537"/>
      <c r="P184" s="629"/>
      <c r="Q184" s="629"/>
      <c r="R184" s="629"/>
      <c r="S184" s="629"/>
      <c r="T184" s="629"/>
      <c r="U184" s="629"/>
      <c r="V184" s="629"/>
    </row>
    <row r="185" spans="7:22" ht="12.75">
      <c r="G185" s="537"/>
      <c r="H185" s="537"/>
      <c r="I185" s="537"/>
      <c r="J185" s="537"/>
      <c r="K185" s="537"/>
      <c r="L185" s="537"/>
      <c r="M185" s="537"/>
      <c r="N185" s="540"/>
      <c r="O185" s="537"/>
      <c r="P185" s="629"/>
      <c r="Q185" s="629"/>
      <c r="R185" s="629"/>
      <c r="S185" s="629"/>
      <c r="T185" s="629"/>
      <c r="U185" s="629"/>
      <c r="V185" s="629"/>
    </row>
    <row r="186" spans="7:22" ht="12.75">
      <c r="G186" s="537"/>
      <c r="H186" s="537"/>
      <c r="I186" s="537"/>
      <c r="J186" s="537"/>
      <c r="K186" s="537"/>
      <c r="L186" s="537"/>
      <c r="M186" s="537"/>
      <c r="N186" s="540"/>
      <c r="O186" s="537"/>
      <c r="P186" s="629"/>
      <c r="Q186" s="629"/>
      <c r="R186" s="629"/>
      <c r="S186" s="629"/>
      <c r="T186" s="629"/>
      <c r="U186" s="629"/>
      <c r="V186" s="629"/>
    </row>
    <row r="187" spans="7:22" ht="12.75">
      <c r="G187" s="537"/>
      <c r="H187" s="537"/>
      <c r="I187" s="537"/>
      <c r="J187" s="537"/>
      <c r="K187" s="537"/>
      <c r="L187" s="537"/>
      <c r="M187" s="537"/>
      <c r="N187" s="540"/>
      <c r="O187" s="537"/>
      <c r="P187" s="629"/>
      <c r="Q187" s="629"/>
      <c r="R187" s="629"/>
      <c r="S187" s="629"/>
      <c r="T187" s="629"/>
      <c r="U187" s="629"/>
      <c r="V187" s="629"/>
    </row>
    <row r="188" spans="7:22" ht="12.75">
      <c r="G188" s="537"/>
      <c r="H188" s="537"/>
      <c r="I188" s="537"/>
      <c r="J188" s="537"/>
      <c r="K188" s="537"/>
      <c r="L188" s="537"/>
      <c r="M188" s="537"/>
      <c r="N188" s="540"/>
      <c r="O188" s="537"/>
      <c r="P188" s="629"/>
      <c r="Q188" s="629"/>
      <c r="R188" s="629"/>
      <c r="S188" s="629"/>
      <c r="T188" s="629"/>
      <c r="U188" s="629"/>
      <c r="V188" s="629"/>
    </row>
    <row r="189" spans="7:22" ht="12.75">
      <c r="G189" s="537"/>
      <c r="H189" s="537"/>
      <c r="I189" s="537"/>
      <c r="J189" s="537"/>
      <c r="K189" s="537"/>
      <c r="L189" s="537"/>
      <c r="M189" s="537"/>
      <c r="N189" s="540"/>
      <c r="O189" s="537"/>
      <c r="P189" s="629"/>
      <c r="Q189" s="629"/>
      <c r="R189" s="629"/>
      <c r="S189" s="629"/>
      <c r="T189" s="629"/>
      <c r="U189" s="629"/>
      <c r="V189" s="629"/>
    </row>
    <row r="190" spans="7:22" ht="12.75">
      <c r="G190" s="537"/>
      <c r="H190" s="537"/>
      <c r="I190" s="537"/>
      <c r="J190" s="537"/>
      <c r="K190" s="537"/>
      <c r="L190" s="537"/>
      <c r="M190" s="537"/>
      <c r="N190" s="540"/>
      <c r="O190" s="537"/>
      <c r="P190" s="629"/>
      <c r="Q190" s="629"/>
      <c r="R190" s="629"/>
      <c r="S190" s="629"/>
      <c r="T190" s="629"/>
      <c r="U190" s="629"/>
      <c r="V190" s="629"/>
    </row>
    <row r="191" spans="7:22" ht="12.75">
      <c r="G191" s="537"/>
      <c r="H191" s="537"/>
      <c r="I191" s="537"/>
      <c r="J191" s="537"/>
      <c r="K191" s="537"/>
      <c r="L191" s="537"/>
      <c r="M191" s="537"/>
      <c r="N191" s="540"/>
      <c r="O191" s="537"/>
      <c r="P191" s="629"/>
      <c r="Q191" s="629"/>
      <c r="R191" s="629"/>
      <c r="S191" s="629"/>
      <c r="T191" s="629"/>
      <c r="U191" s="629"/>
      <c r="V191" s="629"/>
    </row>
    <row r="192" spans="7:22" ht="12.75">
      <c r="G192" s="537"/>
      <c r="H192" s="537"/>
      <c r="I192" s="537"/>
      <c r="J192" s="537"/>
      <c r="K192" s="537"/>
      <c r="L192" s="537"/>
      <c r="M192" s="537"/>
      <c r="N192" s="540"/>
      <c r="O192" s="537"/>
      <c r="P192" s="629"/>
      <c r="Q192" s="629"/>
      <c r="R192" s="629"/>
      <c r="S192" s="629"/>
      <c r="T192" s="629"/>
      <c r="U192" s="629"/>
      <c r="V192" s="629"/>
    </row>
    <row r="193" spans="7:22" ht="12.75">
      <c r="G193" s="537"/>
      <c r="H193" s="537"/>
      <c r="I193" s="537"/>
      <c r="J193" s="537"/>
      <c r="K193" s="537"/>
      <c r="L193" s="537"/>
      <c r="M193" s="537"/>
      <c r="N193" s="540"/>
      <c r="O193" s="537"/>
      <c r="P193" s="629"/>
      <c r="Q193" s="629"/>
      <c r="R193" s="629"/>
      <c r="S193" s="629"/>
      <c r="T193" s="629"/>
      <c r="U193" s="629"/>
      <c r="V193" s="629"/>
    </row>
    <row r="194" spans="7:22" ht="12.75">
      <c r="G194" s="537"/>
      <c r="H194" s="537"/>
      <c r="I194" s="537"/>
      <c r="J194" s="537"/>
      <c r="K194" s="537"/>
      <c r="L194" s="537"/>
      <c r="M194" s="537"/>
      <c r="N194" s="540"/>
      <c r="O194" s="537"/>
      <c r="P194" s="629"/>
      <c r="Q194" s="629"/>
      <c r="R194" s="629"/>
      <c r="S194" s="629"/>
      <c r="T194" s="629"/>
      <c r="U194" s="629"/>
      <c r="V194" s="629"/>
    </row>
    <row r="195" spans="7:22" ht="12.75">
      <c r="G195" s="537"/>
      <c r="H195" s="537"/>
      <c r="I195" s="537"/>
      <c r="J195" s="537"/>
      <c r="K195" s="537"/>
      <c r="L195" s="537"/>
      <c r="M195" s="537"/>
      <c r="N195" s="540"/>
      <c r="O195" s="537"/>
      <c r="P195" s="629"/>
      <c r="Q195" s="629"/>
      <c r="R195" s="629"/>
      <c r="S195" s="629"/>
      <c r="T195" s="629"/>
      <c r="U195" s="629"/>
      <c r="V195" s="629"/>
    </row>
    <row r="196" spans="7:22" ht="12.75">
      <c r="G196" s="537"/>
      <c r="H196" s="537"/>
      <c r="I196" s="537"/>
      <c r="J196" s="537"/>
      <c r="K196" s="537"/>
      <c r="L196" s="537"/>
      <c r="M196" s="537"/>
      <c r="N196" s="540"/>
      <c r="O196" s="537"/>
      <c r="P196" s="629"/>
      <c r="Q196" s="629"/>
      <c r="R196" s="629"/>
      <c r="S196" s="629"/>
      <c r="T196" s="629"/>
      <c r="U196" s="629"/>
      <c r="V196" s="629"/>
    </row>
    <row r="197" spans="7:22" ht="12.75">
      <c r="G197" s="537"/>
      <c r="H197" s="537"/>
      <c r="I197" s="537"/>
      <c r="J197" s="537"/>
      <c r="K197" s="537"/>
      <c r="L197" s="537"/>
      <c r="M197" s="537"/>
      <c r="N197" s="540"/>
      <c r="O197" s="537"/>
      <c r="P197" s="629"/>
      <c r="Q197" s="629"/>
      <c r="R197" s="629"/>
      <c r="S197" s="629"/>
      <c r="T197" s="629"/>
      <c r="U197" s="629"/>
      <c r="V197" s="629"/>
    </row>
    <row r="198" spans="7:22" ht="12.75">
      <c r="G198" s="537"/>
      <c r="H198" s="537"/>
      <c r="I198" s="537"/>
      <c r="J198" s="537"/>
      <c r="K198" s="537"/>
      <c r="L198" s="537"/>
      <c r="M198" s="537"/>
      <c r="N198" s="540"/>
      <c r="O198" s="537"/>
      <c r="P198" s="629"/>
      <c r="Q198" s="629"/>
      <c r="R198" s="629"/>
      <c r="S198" s="629"/>
      <c r="T198" s="629"/>
      <c r="U198" s="629"/>
      <c r="V198" s="629"/>
    </row>
    <row r="199" spans="7:22" ht="12.75">
      <c r="G199" s="537"/>
      <c r="H199" s="537"/>
      <c r="I199" s="537"/>
      <c r="J199" s="537"/>
      <c r="K199" s="537"/>
      <c r="L199" s="537"/>
      <c r="M199" s="537"/>
      <c r="N199" s="540"/>
      <c r="O199" s="537"/>
      <c r="P199" s="629"/>
      <c r="Q199" s="629"/>
      <c r="R199" s="629"/>
      <c r="S199" s="629"/>
      <c r="T199" s="629"/>
      <c r="U199" s="629"/>
      <c r="V199" s="629"/>
    </row>
    <row r="200" spans="7:22" ht="12.75">
      <c r="G200" s="537"/>
      <c r="H200" s="537"/>
      <c r="I200" s="537"/>
      <c r="J200" s="537"/>
      <c r="K200" s="537"/>
      <c r="L200" s="537"/>
      <c r="M200" s="537"/>
      <c r="N200" s="540"/>
      <c r="O200" s="537"/>
      <c r="P200" s="629"/>
      <c r="Q200" s="629"/>
      <c r="R200" s="629"/>
      <c r="S200" s="629"/>
      <c r="T200" s="629"/>
      <c r="U200" s="629"/>
      <c r="V200" s="629"/>
    </row>
    <row r="201" spans="7:22" ht="12.75">
      <c r="G201" s="537"/>
      <c r="H201" s="537"/>
      <c r="I201" s="537"/>
      <c r="J201" s="537"/>
      <c r="K201" s="537"/>
      <c r="L201" s="537"/>
      <c r="M201" s="537"/>
      <c r="N201" s="540"/>
      <c r="O201" s="537"/>
      <c r="P201" s="629"/>
      <c r="Q201" s="629"/>
      <c r="R201" s="629"/>
      <c r="S201" s="629"/>
      <c r="T201" s="629"/>
      <c r="U201" s="629"/>
      <c r="V201" s="629"/>
    </row>
    <row r="202" spans="7:22" ht="12.75">
      <c r="G202" s="537"/>
      <c r="H202" s="537"/>
      <c r="I202" s="537"/>
      <c r="J202" s="537"/>
      <c r="K202" s="537"/>
      <c r="L202" s="537"/>
      <c r="M202" s="537"/>
      <c r="N202" s="540"/>
      <c r="O202" s="537"/>
      <c r="P202" s="629"/>
      <c r="Q202" s="629"/>
      <c r="R202" s="629"/>
      <c r="S202" s="629"/>
      <c r="T202" s="629"/>
      <c r="U202" s="629"/>
      <c r="V202" s="629"/>
    </row>
    <row r="203" spans="7:22" ht="12.75">
      <c r="G203" s="537"/>
      <c r="H203" s="537"/>
      <c r="I203" s="537"/>
      <c r="J203" s="537"/>
      <c r="K203" s="537"/>
      <c r="L203" s="537"/>
      <c r="M203" s="537"/>
      <c r="N203" s="540"/>
      <c r="O203" s="537"/>
      <c r="P203" s="629"/>
      <c r="Q203" s="629"/>
      <c r="R203" s="629"/>
      <c r="S203" s="629"/>
      <c r="T203" s="629"/>
      <c r="U203" s="629"/>
      <c r="V203" s="629"/>
    </row>
    <row r="204" spans="7:22" ht="12.75">
      <c r="G204" s="537"/>
      <c r="H204" s="537"/>
      <c r="I204" s="537"/>
      <c r="J204" s="537"/>
      <c r="K204" s="537"/>
      <c r="L204" s="537"/>
      <c r="M204" s="537"/>
      <c r="N204" s="540"/>
      <c r="O204" s="537"/>
      <c r="P204" s="629"/>
      <c r="Q204" s="629"/>
      <c r="R204" s="629"/>
      <c r="S204" s="629"/>
      <c r="T204" s="629"/>
      <c r="U204" s="629"/>
      <c r="V204" s="629"/>
    </row>
    <row r="205" spans="7:22" ht="12.75">
      <c r="G205" s="537"/>
      <c r="H205" s="537"/>
      <c r="I205" s="537"/>
      <c r="J205" s="537"/>
      <c r="K205" s="537"/>
      <c r="L205" s="537"/>
      <c r="M205" s="537"/>
      <c r="N205" s="540"/>
      <c r="O205" s="537"/>
      <c r="P205" s="629"/>
      <c r="Q205" s="629"/>
      <c r="R205" s="629"/>
      <c r="S205" s="629"/>
      <c r="T205" s="629"/>
      <c r="U205" s="629"/>
      <c r="V205" s="629"/>
    </row>
    <row r="206" spans="7:22" ht="12.75">
      <c r="G206" s="537"/>
      <c r="H206" s="537"/>
      <c r="I206" s="537"/>
      <c r="J206" s="537"/>
      <c r="K206" s="537"/>
      <c r="L206" s="537"/>
      <c r="M206" s="537"/>
      <c r="N206" s="540"/>
      <c r="O206" s="537"/>
      <c r="P206" s="629"/>
      <c r="Q206" s="629"/>
      <c r="R206" s="629"/>
      <c r="S206" s="629"/>
      <c r="T206" s="629"/>
      <c r="U206" s="629"/>
      <c r="V206" s="629"/>
    </row>
    <row r="207" spans="7:22" ht="12.75">
      <c r="G207" s="537"/>
      <c r="H207" s="537"/>
      <c r="I207" s="537"/>
      <c r="J207" s="537"/>
      <c r="K207" s="537"/>
      <c r="L207" s="537"/>
      <c r="M207" s="537"/>
      <c r="N207" s="540"/>
      <c r="O207" s="537"/>
      <c r="P207" s="629"/>
      <c r="Q207" s="629"/>
      <c r="R207" s="629"/>
      <c r="S207" s="629"/>
      <c r="T207" s="629"/>
      <c r="U207" s="629"/>
      <c r="V207" s="629"/>
    </row>
    <row r="208" spans="7:22" ht="12.75">
      <c r="G208" s="537"/>
      <c r="H208" s="537"/>
      <c r="I208" s="537"/>
      <c r="J208" s="537"/>
      <c r="K208" s="537"/>
      <c r="L208" s="537"/>
      <c r="M208" s="537"/>
      <c r="N208" s="540"/>
      <c r="O208" s="537"/>
      <c r="P208" s="629"/>
      <c r="Q208" s="629"/>
      <c r="R208" s="629"/>
      <c r="S208" s="629"/>
      <c r="T208" s="629"/>
      <c r="U208" s="629"/>
      <c r="V208" s="629"/>
    </row>
    <row r="209" spans="7:22" ht="12.75">
      <c r="G209" s="537"/>
      <c r="H209" s="537"/>
      <c r="I209" s="537"/>
      <c r="J209" s="537"/>
      <c r="K209" s="537"/>
      <c r="L209" s="537"/>
      <c r="M209" s="537"/>
      <c r="N209" s="540"/>
      <c r="O209" s="537"/>
      <c r="P209" s="629"/>
      <c r="Q209" s="629"/>
      <c r="R209" s="629"/>
      <c r="S209" s="629"/>
      <c r="T209" s="629"/>
      <c r="U209" s="629"/>
      <c r="V209" s="629"/>
    </row>
    <row r="210" spans="7:22" ht="12.75">
      <c r="G210" s="537"/>
      <c r="H210" s="537"/>
      <c r="I210" s="537"/>
      <c r="J210" s="537"/>
      <c r="K210" s="537"/>
      <c r="L210" s="537"/>
      <c r="M210" s="537"/>
      <c r="N210" s="540"/>
      <c r="O210" s="537"/>
      <c r="P210" s="629"/>
      <c r="Q210" s="629"/>
      <c r="R210" s="629"/>
      <c r="S210" s="629"/>
      <c r="T210" s="629"/>
      <c r="U210" s="629"/>
      <c r="V210" s="629"/>
    </row>
    <row r="211" spans="7:22" ht="12.75">
      <c r="G211" s="537"/>
      <c r="H211" s="537"/>
      <c r="I211" s="537"/>
      <c r="J211" s="537"/>
      <c r="K211" s="537"/>
      <c r="L211" s="537"/>
      <c r="M211" s="537"/>
      <c r="N211" s="540"/>
      <c r="O211" s="537"/>
      <c r="P211" s="629"/>
      <c r="Q211" s="629"/>
      <c r="R211" s="629"/>
      <c r="S211" s="629"/>
      <c r="T211" s="629"/>
      <c r="U211" s="629"/>
      <c r="V211" s="629"/>
    </row>
    <row r="212" spans="7:22" ht="12.75">
      <c r="G212" s="537"/>
      <c r="H212" s="537"/>
      <c r="I212" s="537"/>
      <c r="J212" s="537"/>
      <c r="K212" s="537"/>
      <c r="L212" s="537"/>
      <c r="M212" s="537"/>
      <c r="N212" s="540"/>
      <c r="O212" s="537"/>
      <c r="P212" s="629"/>
      <c r="Q212" s="629"/>
      <c r="R212" s="629"/>
      <c r="S212" s="629"/>
      <c r="T212" s="629"/>
      <c r="U212" s="629"/>
      <c r="V212" s="629"/>
    </row>
    <row r="213" spans="7:22" ht="12.75">
      <c r="G213" s="537"/>
      <c r="H213" s="537"/>
      <c r="I213" s="537"/>
      <c r="J213" s="537"/>
      <c r="K213" s="537"/>
      <c r="L213" s="537"/>
      <c r="M213" s="537"/>
      <c r="N213" s="540"/>
      <c r="O213" s="537"/>
      <c r="P213" s="629"/>
      <c r="Q213" s="629"/>
      <c r="R213" s="629"/>
      <c r="S213" s="629"/>
      <c r="T213" s="629"/>
      <c r="U213" s="629"/>
      <c r="V213" s="629"/>
    </row>
    <row r="214" spans="7:22" ht="12.75">
      <c r="G214" s="537"/>
      <c r="H214" s="537"/>
      <c r="I214" s="537"/>
      <c r="J214" s="537"/>
      <c r="K214" s="537"/>
      <c r="L214" s="537"/>
      <c r="M214" s="537"/>
      <c r="N214" s="540"/>
      <c r="O214" s="537"/>
      <c r="P214" s="629"/>
      <c r="Q214" s="629"/>
      <c r="R214" s="629"/>
      <c r="S214" s="629"/>
      <c r="T214" s="629"/>
      <c r="U214" s="629"/>
      <c r="V214" s="629"/>
    </row>
    <row r="215" spans="7:22" ht="12.75">
      <c r="G215" s="537"/>
      <c r="H215" s="537"/>
      <c r="I215" s="537"/>
      <c r="J215" s="537"/>
      <c r="K215" s="537"/>
      <c r="L215" s="537"/>
      <c r="M215" s="537"/>
      <c r="N215" s="540"/>
      <c r="O215" s="537"/>
      <c r="P215" s="629"/>
      <c r="Q215" s="629"/>
      <c r="R215" s="629"/>
      <c r="S215" s="629"/>
      <c r="T215" s="629"/>
      <c r="U215" s="629"/>
      <c r="V215" s="629"/>
    </row>
    <row r="216" spans="7:22" ht="12.75">
      <c r="G216" s="537"/>
      <c r="H216" s="537"/>
      <c r="I216" s="537"/>
      <c r="J216" s="537"/>
      <c r="K216" s="537"/>
      <c r="L216" s="537"/>
      <c r="M216" s="537"/>
      <c r="N216" s="540"/>
      <c r="O216" s="537"/>
      <c r="P216" s="629"/>
      <c r="Q216" s="629"/>
      <c r="R216" s="629"/>
      <c r="S216" s="629"/>
      <c r="T216" s="629"/>
      <c r="U216" s="629"/>
      <c r="V216" s="629"/>
    </row>
    <row r="217" spans="7:22" ht="12.75">
      <c r="G217" s="537"/>
      <c r="H217" s="537"/>
      <c r="I217" s="537"/>
      <c r="J217" s="537"/>
      <c r="K217" s="537"/>
      <c r="L217" s="537"/>
      <c r="M217" s="537"/>
      <c r="N217" s="540"/>
      <c r="O217" s="537"/>
      <c r="P217" s="629"/>
      <c r="Q217" s="629"/>
      <c r="R217" s="629"/>
      <c r="S217" s="629"/>
      <c r="T217" s="629"/>
      <c r="U217" s="629"/>
      <c r="V217" s="629"/>
    </row>
    <row r="218" spans="7:22" ht="12.75">
      <c r="G218" s="537"/>
      <c r="H218" s="537"/>
      <c r="I218" s="537"/>
      <c r="J218" s="537"/>
      <c r="K218" s="537"/>
      <c r="L218" s="537"/>
      <c r="M218" s="537"/>
      <c r="N218" s="540"/>
      <c r="O218" s="537"/>
      <c r="P218" s="629"/>
      <c r="Q218" s="629"/>
      <c r="R218" s="629"/>
      <c r="S218" s="629"/>
      <c r="T218" s="629"/>
      <c r="U218" s="629"/>
      <c r="V218" s="629"/>
    </row>
    <row r="219" spans="7:22" ht="12.75">
      <c r="G219" s="537"/>
      <c r="H219" s="537"/>
      <c r="I219" s="537"/>
      <c r="J219" s="537"/>
      <c r="K219" s="537"/>
      <c r="L219" s="537"/>
      <c r="M219" s="537"/>
      <c r="N219" s="540"/>
      <c r="O219" s="537"/>
      <c r="P219" s="629"/>
      <c r="Q219" s="629"/>
      <c r="R219" s="629"/>
      <c r="S219" s="629"/>
      <c r="T219" s="629"/>
      <c r="U219" s="629"/>
      <c r="V219" s="629"/>
    </row>
    <row r="220" spans="7:22" ht="12.75">
      <c r="G220" s="537"/>
      <c r="H220" s="537"/>
      <c r="I220" s="537"/>
      <c r="J220" s="537"/>
      <c r="K220" s="537"/>
      <c r="L220" s="537"/>
      <c r="M220" s="537"/>
      <c r="N220" s="540"/>
      <c r="O220" s="537"/>
      <c r="P220" s="629"/>
      <c r="Q220" s="629"/>
      <c r="R220" s="629"/>
      <c r="S220" s="629"/>
      <c r="T220" s="629"/>
      <c r="U220" s="629"/>
      <c r="V220" s="629"/>
    </row>
    <row r="221" spans="7:22" ht="12.75">
      <c r="G221" s="537"/>
      <c r="H221" s="537"/>
      <c r="I221" s="537"/>
      <c r="J221" s="537"/>
      <c r="K221" s="537"/>
      <c r="L221" s="537"/>
      <c r="M221" s="537"/>
      <c r="N221" s="540"/>
      <c r="O221" s="537"/>
      <c r="P221" s="629"/>
      <c r="Q221" s="629"/>
      <c r="R221" s="629"/>
      <c r="S221" s="629"/>
      <c r="T221" s="629"/>
      <c r="U221" s="629"/>
      <c r="V221" s="629"/>
    </row>
    <row r="222" spans="7:22" ht="12.75">
      <c r="G222" s="537"/>
      <c r="H222" s="537"/>
      <c r="I222" s="537"/>
      <c r="J222" s="537"/>
      <c r="K222" s="537"/>
      <c r="L222" s="537"/>
      <c r="M222" s="537"/>
      <c r="N222" s="540"/>
      <c r="O222" s="537"/>
      <c r="P222" s="629"/>
      <c r="Q222" s="629"/>
      <c r="R222" s="629"/>
      <c r="S222" s="629"/>
      <c r="T222" s="629"/>
      <c r="U222" s="629"/>
      <c r="V222" s="629"/>
    </row>
    <row r="223" spans="7:22" ht="12.75">
      <c r="G223" s="537"/>
      <c r="H223" s="537"/>
      <c r="I223" s="537"/>
      <c r="J223" s="537"/>
      <c r="K223" s="537"/>
      <c r="L223" s="537"/>
      <c r="M223" s="537"/>
      <c r="N223" s="540"/>
      <c r="O223" s="537"/>
      <c r="P223" s="629"/>
      <c r="Q223" s="629"/>
      <c r="R223" s="629"/>
      <c r="S223" s="629"/>
      <c r="T223" s="629"/>
      <c r="U223" s="629"/>
      <c r="V223" s="629"/>
    </row>
    <row r="224" spans="7:22" ht="12.75">
      <c r="G224" s="537"/>
      <c r="H224" s="537"/>
      <c r="I224" s="537"/>
      <c r="J224" s="537"/>
      <c r="K224" s="537"/>
      <c r="L224" s="537"/>
      <c r="M224" s="537"/>
      <c r="N224" s="540"/>
      <c r="O224" s="537"/>
      <c r="P224" s="629"/>
      <c r="Q224" s="629"/>
      <c r="R224" s="629"/>
      <c r="S224" s="629"/>
      <c r="T224" s="629"/>
      <c r="U224" s="629"/>
      <c r="V224" s="629"/>
    </row>
    <row r="225" spans="7:22" ht="12.75">
      <c r="G225" s="537"/>
      <c r="H225" s="537"/>
      <c r="I225" s="537"/>
      <c r="J225" s="537"/>
      <c r="K225" s="537"/>
      <c r="L225" s="537"/>
      <c r="M225" s="537"/>
      <c r="N225" s="540"/>
      <c r="O225" s="537"/>
      <c r="P225" s="629"/>
      <c r="Q225" s="629"/>
      <c r="R225" s="629"/>
      <c r="S225" s="629"/>
      <c r="T225" s="629"/>
      <c r="U225" s="629"/>
      <c r="V225" s="629"/>
    </row>
    <row r="226" spans="7:22" ht="12.75">
      <c r="G226" s="537"/>
      <c r="H226" s="537"/>
      <c r="I226" s="537"/>
      <c r="J226" s="537"/>
      <c r="K226" s="537"/>
      <c r="L226" s="537"/>
      <c r="M226" s="537"/>
      <c r="N226" s="540"/>
      <c r="O226" s="537"/>
      <c r="P226" s="629"/>
      <c r="Q226" s="629"/>
      <c r="R226" s="629"/>
      <c r="S226" s="629"/>
      <c r="T226" s="629"/>
      <c r="U226" s="629"/>
      <c r="V226" s="629"/>
    </row>
    <row r="227" spans="7:22" ht="12.75">
      <c r="G227" s="537"/>
      <c r="H227" s="537"/>
      <c r="I227" s="537"/>
      <c r="J227" s="537"/>
      <c r="K227" s="537"/>
      <c r="L227" s="537"/>
      <c r="M227" s="537"/>
      <c r="N227" s="540"/>
      <c r="O227" s="537"/>
      <c r="P227" s="629"/>
      <c r="Q227" s="629"/>
      <c r="R227" s="629"/>
      <c r="S227" s="629"/>
      <c r="T227" s="629"/>
      <c r="U227" s="629"/>
      <c r="V227" s="629"/>
    </row>
    <row r="228" spans="7:22" ht="12.75">
      <c r="G228" s="537"/>
      <c r="H228" s="537"/>
      <c r="I228" s="537"/>
      <c r="J228" s="537"/>
      <c r="K228" s="537"/>
      <c r="L228" s="537"/>
      <c r="M228" s="537"/>
      <c r="N228" s="540"/>
      <c r="O228" s="537"/>
      <c r="P228" s="629"/>
      <c r="Q228" s="629"/>
      <c r="R228" s="629"/>
      <c r="S228" s="629"/>
      <c r="T228" s="629"/>
      <c r="U228" s="629"/>
      <c r="V228" s="629"/>
    </row>
    <row r="229" spans="7:22" ht="12.75">
      <c r="G229" s="537"/>
      <c r="H229" s="537"/>
      <c r="I229" s="537"/>
      <c r="J229" s="537"/>
      <c r="K229" s="537"/>
      <c r="L229" s="537"/>
      <c r="M229" s="537"/>
      <c r="N229" s="540"/>
      <c r="O229" s="537"/>
      <c r="P229" s="629"/>
      <c r="Q229" s="629"/>
      <c r="R229" s="629"/>
      <c r="S229" s="629"/>
      <c r="T229" s="629"/>
      <c r="U229" s="629"/>
      <c r="V229" s="629"/>
    </row>
    <row r="230" spans="7:22" ht="12.75">
      <c r="G230" s="537"/>
      <c r="H230" s="537"/>
      <c r="I230" s="537"/>
      <c r="J230" s="537"/>
      <c r="K230" s="537"/>
      <c r="L230" s="537"/>
      <c r="M230" s="537"/>
      <c r="N230" s="540"/>
      <c r="O230" s="537"/>
      <c r="P230" s="629"/>
      <c r="Q230" s="629"/>
      <c r="R230" s="629"/>
      <c r="S230" s="629"/>
      <c r="T230" s="629"/>
      <c r="U230" s="629"/>
      <c r="V230" s="629"/>
    </row>
    <row r="231" spans="7:22" ht="12.75">
      <c r="G231" s="537"/>
      <c r="H231" s="537"/>
      <c r="I231" s="537"/>
      <c r="J231" s="537"/>
      <c r="K231" s="537"/>
      <c r="L231" s="537"/>
      <c r="M231" s="537"/>
      <c r="N231" s="540"/>
      <c r="O231" s="537"/>
      <c r="P231" s="629"/>
      <c r="Q231" s="629"/>
      <c r="R231" s="629"/>
      <c r="S231" s="629"/>
      <c r="T231" s="629"/>
      <c r="U231" s="629"/>
      <c r="V231" s="629"/>
    </row>
    <row r="232" spans="7:22" ht="12.75">
      <c r="G232" s="537"/>
      <c r="H232" s="537"/>
      <c r="I232" s="537"/>
      <c r="J232" s="537"/>
      <c r="K232" s="537"/>
      <c r="L232" s="537"/>
      <c r="M232" s="537"/>
      <c r="N232" s="540"/>
      <c r="O232" s="537"/>
      <c r="P232" s="629"/>
      <c r="Q232" s="629"/>
      <c r="R232" s="629"/>
      <c r="S232" s="629"/>
      <c r="T232" s="629"/>
      <c r="U232" s="629"/>
      <c r="V232" s="629"/>
    </row>
    <row r="233" spans="7:22" ht="12.75">
      <c r="G233" s="537"/>
      <c r="H233" s="537"/>
      <c r="I233" s="537"/>
      <c r="J233" s="537"/>
      <c r="K233" s="537"/>
      <c r="L233" s="537"/>
      <c r="M233" s="537"/>
      <c r="N233" s="540"/>
      <c r="O233" s="537"/>
      <c r="P233" s="629"/>
      <c r="Q233" s="629"/>
      <c r="R233" s="629"/>
      <c r="S233" s="629"/>
      <c r="T233" s="629"/>
      <c r="U233" s="629"/>
      <c r="V233" s="629"/>
    </row>
    <row r="234" spans="7:22" ht="12.75">
      <c r="G234" s="537"/>
      <c r="H234" s="537"/>
      <c r="I234" s="537"/>
      <c r="J234" s="537"/>
      <c r="K234" s="537"/>
      <c r="L234" s="537"/>
      <c r="M234" s="537"/>
      <c r="N234" s="540"/>
      <c r="O234" s="537"/>
      <c r="P234" s="629"/>
      <c r="Q234" s="629"/>
      <c r="R234" s="629"/>
      <c r="S234" s="629"/>
      <c r="T234" s="629"/>
      <c r="U234" s="629"/>
      <c r="V234" s="629"/>
    </row>
    <row r="235" spans="7:22" ht="12.75">
      <c r="G235" s="537"/>
      <c r="H235" s="537"/>
      <c r="I235" s="537"/>
      <c r="J235" s="537"/>
      <c r="K235" s="537"/>
      <c r="L235" s="537"/>
      <c r="M235" s="537"/>
      <c r="N235" s="540"/>
      <c r="O235" s="537"/>
      <c r="P235" s="629"/>
      <c r="Q235" s="629"/>
      <c r="R235" s="629"/>
      <c r="S235" s="629"/>
      <c r="T235" s="629"/>
      <c r="U235" s="629"/>
      <c r="V235" s="629"/>
    </row>
    <row r="236" spans="16:22" ht="12.75">
      <c r="P236" s="629"/>
      <c r="Q236" s="629"/>
      <c r="R236" s="629"/>
      <c r="S236" s="629"/>
      <c r="T236" s="629"/>
      <c r="U236" s="629"/>
      <c r="V236" s="629"/>
    </row>
    <row r="237" spans="16:22" ht="12.75">
      <c r="P237" s="629"/>
      <c r="Q237" s="629"/>
      <c r="R237" s="629"/>
      <c r="S237" s="629"/>
      <c r="T237" s="629"/>
      <c r="U237" s="629"/>
      <c r="V237" s="629"/>
    </row>
    <row r="238" spans="16:22" ht="12.75">
      <c r="P238" s="629"/>
      <c r="Q238" s="629"/>
      <c r="R238" s="629"/>
      <c r="S238" s="629"/>
      <c r="T238" s="629"/>
      <c r="U238" s="629"/>
      <c r="V238" s="629"/>
    </row>
    <row r="239" spans="16:22" ht="12.75">
      <c r="P239" s="629"/>
      <c r="Q239" s="629"/>
      <c r="R239" s="629"/>
      <c r="S239" s="629"/>
      <c r="T239" s="629"/>
      <c r="U239" s="629"/>
      <c r="V239" s="629"/>
    </row>
    <row r="240" spans="16:22" ht="12.75">
      <c r="P240" s="629"/>
      <c r="Q240" s="629"/>
      <c r="R240" s="629"/>
      <c r="S240" s="629"/>
      <c r="T240" s="629"/>
      <c r="U240" s="629"/>
      <c r="V240" s="629"/>
    </row>
    <row r="241" spans="16:22" ht="12.75">
      <c r="P241" s="629"/>
      <c r="Q241" s="629"/>
      <c r="R241" s="629"/>
      <c r="S241" s="629"/>
      <c r="T241" s="629"/>
      <c r="U241" s="629"/>
      <c r="V241" s="629"/>
    </row>
    <row r="242" spans="16:22" ht="12.75">
      <c r="P242" s="629"/>
      <c r="Q242" s="629"/>
      <c r="R242" s="629"/>
      <c r="S242" s="629"/>
      <c r="T242" s="629"/>
      <c r="U242" s="629"/>
      <c r="V242" s="629"/>
    </row>
    <row r="243" spans="16:22" ht="12.75">
      <c r="P243" s="629"/>
      <c r="Q243" s="629"/>
      <c r="R243" s="629"/>
      <c r="S243" s="629"/>
      <c r="T243" s="629"/>
      <c r="U243" s="629"/>
      <c r="V243" s="629"/>
    </row>
    <row r="244" spans="16:22" ht="12.75">
      <c r="P244" s="629"/>
      <c r="Q244" s="629"/>
      <c r="R244" s="629"/>
      <c r="S244" s="629"/>
      <c r="T244" s="629"/>
      <c r="U244" s="629"/>
      <c r="V244" s="629"/>
    </row>
    <row r="245" spans="16:22" ht="12.75">
      <c r="P245" s="629"/>
      <c r="Q245" s="629"/>
      <c r="R245" s="629"/>
      <c r="S245" s="629"/>
      <c r="T245" s="629"/>
      <c r="U245" s="629"/>
      <c r="V245" s="629"/>
    </row>
    <row r="246" spans="16:22" ht="12.75">
      <c r="P246" s="629"/>
      <c r="Q246" s="629"/>
      <c r="R246" s="629"/>
      <c r="S246" s="629"/>
      <c r="T246" s="629"/>
      <c r="U246" s="629"/>
      <c r="V246" s="629"/>
    </row>
    <row r="247" spans="16:22" ht="12.75">
      <c r="P247" s="629"/>
      <c r="Q247" s="629"/>
      <c r="R247" s="629"/>
      <c r="S247" s="629"/>
      <c r="T247" s="629"/>
      <c r="U247" s="629"/>
      <c r="V247" s="629"/>
    </row>
    <row r="248" spans="16:22" ht="12.75">
      <c r="P248" s="629"/>
      <c r="Q248" s="629"/>
      <c r="R248" s="629"/>
      <c r="S248" s="629"/>
      <c r="T248" s="629"/>
      <c r="U248" s="629"/>
      <c r="V248" s="629"/>
    </row>
    <row r="249" spans="16:22" ht="12.75">
      <c r="P249" s="629"/>
      <c r="Q249" s="629"/>
      <c r="R249" s="629"/>
      <c r="S249" s="629"/>
      <c r="T249" s="629"/>
      <c r="U249" s="629"/>
      <c r="V249" s="629"/>
    </row>
    <row r="250" spans="16:22" ht="12.75">
      <c r="P250" s="629"/>
      <c r="Q250" s="629"/>
      <c r="R250" s="629"/>
      <c r="S250" s="629"/>
      <c r="T250" s="629"/>
      <c r="U250" s="629"/>
      <c r="V250" s="629"/>
    </row>
    <row r="251" spans="16:22" ht="12.75">
      <c r="P251" s="629"/>
      <c r="Q251" s="629"/>
      <c r="R251" s="629"/>
      <c r="S251" s="629"/>
      <c r="T251" s="629"/>
      <c r="U251" s="629"/>
      <c r="V251" s="629"/>
    </row>
    <row r="252" spans="16:22" ht="12.75">
      <c r="P252" s="629"/>
      <c r="Q252" s="629"/>
      <c r="R252" s="629"/>
      <c r="S252" s="629"/>
      <c r="T252" s="629"/>
      <c r="U252" s="629"/>
      <c r="V252" s="629"/>
    </row>
    <row r="253" spans="16:22" ht="12.75">
      <c r="P253" s="629"/>
      <c r="Q253" s="629"/>
      <c r="R253" s="629"/>
      <c r="S253" s="629"/>
      <c r="T253" s="629"/>
      <c r="U253" s="629"/>
      <c r="V253" s="629"/>
    </row>
    <row r="254" spans="16:22" ht="12.75">
      <c r="P254" s="629"/>
      <c r="Q254" s="629"/>
      <c r="R254" s="629"/>
      <c r="S254" s="629"/>
      <c r="T254" s="629"/>
      <c r="U254" s="629"/>
      <c r="V254" s="629"/>
    </row>
    <row r="255" spans="16:22" ht="12.75">
      <c r="P255" s="629"/>
      <c r="Q255" s="629"/>
      <c r="R255" s="629"/>
      <c r="S255" s="629"/>
      <c r="T255" s="629"/>
      <c r="U255" s="629"/>
      <c r="V255" s="629"/>
    </row>
    <row r="256" spans="16:22" ht="12.75">
      <c r="P256" s="629"/>
      <c r="Q256" s="629"/>
      <c r="R256" s="629"/>
      <c r="S256" s="629"/>
      <c r="T256" s="629"/>
      <c r="U256" s="629"/>
      <c r="V256" s="629"/>
    </row>
    <row r="257" spans="16:22" ht="12.75">
      <c r="P257" s="629"/>
      <c r="Q257" s="629"/>
      <c r="R257" s="629"/>
      <c r="S257" s="629"/>
      <c r="T257" s="629"/>
      <c r="U257" s="629"/>
      <c r="V257" s="629"/>
    </row>
    <row r="258" spans="16:22" ht="12.75">
      <c r="P258" s="629"/>
      <c r="Q258" s="629"/>
      <c r="R258" s="629"/>
      <c r="S258" s="629"/>
      <c r="T258" s="629"/>
      <c r="U258" s="629"/>
      <c r="V258" s="629"/>
    </row>
    <row r="259" spans="16:22" ht="12.75">
      <c r="P259" s="629"/>
      <c r="Q259" s="629"/>
      <c r="R259" s="629"/>
      <c r="S259" s="629"/>
      <c r="T259" s="629"/>
      <c r="U259" s="629"/>
      <c r="V259" s="629"/>
    </row>
    <row r="260" spans="16:22" ht="12.75">
      <c r="P260" s="629"/>
      <c r="Q260" s="629"/>
      <c r="R260" s="629"/>
      <c r="S260" s="629"/>
      <c r="T260" s="629"/>
      <c r="U260" s="629"/>
      <c r="V260" s="629"/>
    </row>
    <row r="261" spans="16:22" ht="12.75">
      <c r="P261" s="629"/>
      <c r="Q261" s="629"/>
      <c r="R261" s="629"/>
      <c r="S261" s="629"/>
      <c r="T261" s="629"/>
      <c r="U261" s="629"/>
      <c r="V261" s="629"/>
    </row>
    <row r="262" spans="16:22" ht="12.75">
      <c r="P262" s="629"/>
      <c r="Q262" s="629"/>
      <c r="R262" s="629"/>
      <c r="S262" s="629"/>
      <c r="T262" s="629"/>
      <c r="U262" s="629"/>
      <c r="V262" s="629"/>
    </row>
    <row r="263" spans="16:22" ht="12.75">
      <c r="P263" s="629"/>
      <c r="Q263" s="629"/>
      <c r="R263" s="629"/>
      <c r="S263" s="629"/>
      <c r="T263" s="629"/>
      <c r="U263" s="629"/>
      <c r="V263" s="629"/>
    </row>
    <row r="264" spans="16:22" ht="12.75">
      <c r="P264" s="629"/>
      <c r="Q264" s="629"/>
      <c r="R264" s="629"/>
      <c r="S264" s="629"/>
      <c r="T264" s="629"/>
      <c r="U264" s="629"/>
      <c r="V264" s="629"/>
    </row>
    <row r="265" spans="16:22" ht="12.75">
      <c r="P265" s="629"/>
      <c r="Q265" s="629"/>
      <c r="R265" s="629"/>
      <c r="S265" s="629"/>
      <c r="T265" s="629"/>
      <c r="U265" s="629"/>
      <c r="V265" s="629"/>
    </row>
    <row r="266" spans="16:22" ht="12.75">
      <c r="P266" s="629"/>
      <c r="Q266" s="629"/>
      <c r="R266" s="629"/>
      <c r="S266" s="629"/>
      <c r="T266" s="629"/>
      <c r="U266" s="629"/>
      <c r="V266" s="629"/>
    </row>
    <row r="267" spans="16:22" ht="12.75">
      <c r="P267" s="629"/>
      <c r="Q267" s="629"/>
      <c r="R267" s="629"/>
      <c r="S267" s="629"/>
      <c r="T267" s="629"/>
      <c r="U267" s="629"/>
      <c r="V267" s="629"/>
    </row>
    <row r="268" spans="16:22" ht="12.75">
      <c r="P268" s="629"/>
      <c r="Q268" s="629"/>
      <c r="R268" s="629"/>
      <c r="S268" s="629"/>
      <c r="T268" s="629"/>
      <c r="U268" s="629"/>
      <c r="V268" s="629"/>
    </row>
    <row r="269" spans="16:22" ht="12.75">
      <c r="P269" s="629"/>
      <c r="Q269" s="629"/>
      <c r="R269" s="629"/>
      <c r="S269" s="629"/>
      <c r="T269" s="629"/>
      <c r="U269" s="629"/>
      <c r="V269" s="629"/>
    </row>
    <row r="270" spans="16:22" ht="12.75">
      <c r="P270" s="629"/>
      <c r="Q270" s="629"/>
      <c r="R270" s="629"/>
      <c r="S270" s="629"/>
      <c r="T270" s="629"/>
      <c r="U270" s="629"/>
      <c r="V270" s="629"/>
    </row>
    <row r="271" spans="16:22" ht="12.75">
      <c r="P271" s="629"/>
      <c r="Q271" s="629"/>
      <c r="R271" s="629"/>
      <c r="S271" s="629"/>
      <c r="T271" s="629"/>
      <c r="U271" s="629"/>
      <c r="V271" s="629"/>
    </row>
    <row r="272" spans="16:22" ht="12.75">
      <c r="P272" s="629"/>
      <c r="Q272" s="629"/>
      <c r="R272" s="629"/>
      <c r="S272" s="629"/>
      <c r="T272" s="629"/>
      <c r="U272" s="629"/>
      <c r="V272" s="629"/>
    </row>
    <row r="273" spans="16:22" ht="12.75">
      <c r="P273" s="629"/>
      <c r="Q273" s="629"/>
      <c r="R273" s="629"/>
      <c r="S273" s="629"/>
      <c r="T273" s="629"/>
      <c r="U273" s="629"/>
      <c r="V273" s="629"/>
    </row>
    <row r="274" spans="16:22" ht="12.75">
      <c r="P274" s="629"/>
      <c r="Q274" s="629"/>
      <c r="R274" s="629"/>
      <c r="S274" s="629"/>
      <c r="T274" s="629"/>
      <c r="U274" s="629"/>
      <c r="V274" s="629"/>
    </row>
    <row r="275" spans="16:22" ht="12.75">
      <c r="P275" s="629"/>
      <c r="Q275" s="629"/>
      <c r="R275" s="629"/>
      <c r="S275" s="629"/>
      <c r="T275" s="629"/>
      <c r="U275" s="629"/>
      <c r="V275" s="629"/>
    </row>
    <row r="276" spans="16:22" ht="12.75">
      <c r="P276" s="629"/>
      <c r="Q276" s="629"/>
      <c r="R276" s="629"/>
      <c r="S276" s="629"/>
      <c r="T276" s="629"/>
      <c r="U276" s="629"/>
      <c r="V276" s="629"/>
    </row>
    <row r="277" spans="16:22" ht="12.75">
      <c r="P277" s="629"/>
      <c r="Q277" s="629"/>
      <c r="R277" s="629"/>
      <c r="S277" s="629"/>
      <c r="T277" s="629"/>
      <c r="U277" s="629"/>
      <c r="V277" s="629"/>
    </row>
    <row r="278" spans="16:22" ht="12.75">
      <c r="P278" s="629"/>
      <c r="Q278" s="629"/>
      <c r="R278" s="629"/>
      <c r="S278" s="629"/>
      <c r="T278" s="629"/>
      <c r="U278" s="629"/>
      <c r="V278" s="629"/>
    </row>
    <row r="279" spans="16:22" ht="12.75">
      <c r="P279" s="629"/>
      <c r="Q279" s="629"/>
      <c r="R279" s="629"/>
      <c r="S279" s="629"/>
      <c r="T279" s="629"/>
      <c r="U279" s="629"/>
      <c r="V279" s="629"/>
    </row>
    <row r="280" spans="16:22" ht="12.75">
      <c r="P280" s="629"/>
      <c r="Q280" s="629"/>
      <c r="R280" s="629"/>
      <c r="S280" s="629"/>
      <c r="T280" s="629"/>
      <c r="U280" s="629"/>
      <c r="V280" s="629"/>
    </row>
    <row r="281" spans="16:22" ht="12.75">
      <c r="P281" s="629"/>
      <c r="Q281" s="629"/>
      <c r="R281" s="629"/>
      <c r="S281" s="629"/>
      <c r="T281" s="629"/>
      <c r="U281" s="629"/>
      <c r="V281" s="629"/>
    </row>
    <row r="282" spans="16:22" ht="12.75">
      <c r="P282" s="629"/>
      <c r="Q282" s="629"/>
      <c r="R282" s="629"/>
      <c r="S282" s="629"/>
      <c r="T282" s="629"/>
      <c r="U282" s="629"/>
      <c r="V282" s="629"/>
    </row>
    <row r="283" spans="16:22" ht="12.75">
      <c r="P283" s="629"/>
      <c r="Q283" s="629"/>
      <c r="R283" s="629"/>
      <c r="S283" s="629"/>
      <c r="T283" s="629"/>
      <c r="U283" s="629"/>
      <c r="V283" s="629"/>
    </row>
    <row r="284" spans="16:22" ht="12.75">
      <c r="P284" s="629"/>
      <c r="Q284" s="629"/>
      <c r="R284" s="629"/>
      <c r="S284" s="629"/>
      <c r="T284" s="629"/>
      <c r="U284" s="629"/>
      <c r="V284" s="629"/>
    </row>
    <row r="285" spans="16:22" ht="12.75">
      <c r="P285" s="629"/>
      <c r="Q285" s="629"/>
      <c r="R285" s="629"/>
      <c r="S285" s="629"/>
      <c r="T285" s="629"/>
      <c r="U285" s="629"/>
      <c r="V285" s="629"/>
    </row>
    <row r="286" spans="16:22" ht="12.75">
      <c r="P286" s="629"/>
      <c r="Q286" s="629"/>
      <c r="R286" s="629"/>
      <c r="S286" s="629"/>
      <c r="T286" s="629"/>
      <c r="U286" s="629"/>
      <c r="V286" s="629"/>
    </row>
    <row r="287" spans="16:22" ht="12.75">
      <c r="P287" s="629"/>
      <c r="Q287" s="629"/>
      <c r="R287" s="629"/>
      <c r="S287" s="629"/>
      <c r="T287" s="629"/>
      <c r="U287" s="629"/>
      <c r="V287" s="629"/>
    </row>
    <row r="288" spans="16:22" ht="12.75">
      <c r="P288" s="629"/>
      <c r="Q288" s="629"/>
      <c r="R288" s="629"/>
      <c r="S288" s="629"/>
      <c r="T288" s="629"/>
      <c r="U288" s="629"/>
      <c r="V288" s="629"/>
    </row>
    <row r="289" spans="16:22" ht="12.75">
      <c r="P289" s="629"/>
      <c r="Q289" s="629"/>
      <c r="R289" s="629"/>
      <c r="S289" s="629"/>
      <c r="T289" s="629"/>
      <c r="U289" s="629"/>
      <c r="V289" s="629"/>
    </row>
    <row r="290" spans="16:22" ht="12.75">
      <c r="P290" s="629"/>
      <c r="Q290" s="629"/>
      <c r="R290" s="629"/>
      <c r="S290" s="629"/>
      <c r="T290" s="629"/>
      <c r="U290" s="629"/>
      <c r="V290" s="629"/>
    </row>
    <row r="291" spans="16:22" ht="12.75">
      <c r="P291" s="629"/>
      <c r="Q291" s="629"/>
      <c r="R291" s="629"/>
      <c r="S291" s="629"/>
      <c r="T291" s="629"/>
      <c r="U291" s="629"/>
      <c r="V291" s="629"/>
    </row>
    <row r="292" spans="16:22" ht="12.75">
      <c r="P292" s="629"/>
      <c r="Q292" s="629"/>
      <c r="R292" s="629"/>
      <c r="S292" s="629"/>
      <c r="T292" s="629"/>
      <c r="U292" s="629"/>
      <c r="V292" s="629"/>
    </row>
    <row r="293" spans="16:22" ht="12.75">
      <c r="P293" s="629"/>
      <c r="Q293" s="629"/>
      <c r="R293" s="629"/>
      <c r="S293" s="629"/>
      <c r="T293" s="629"/>
      <c r="U293" s="629"/>
      <c r="V293" s="629"/>
    </row>
    <row r="294" spans="16:22" ht="12.75">
      <c r="P294" s="629"/>
      <c r="Q294" s="629"/>
      <c r="R294" s="629"/>
      <c r="S294" s="629"/>
      <c r="T294" s="629"/>
      <c r="U294" s="629"/>
      <c r="V294" s="629"/>
    </row>
    <row r="295" spans="16:22" ht="12.75">
      <c r="P295" s="629"/>
      <c r="Q295" s="629"/>
      <c r="R295" s="629"/>
      <c r="S295" s="629"/>
      <c r="T295" s="629"/>
      <c r="U295" s="629"/>
      <c r="V295" s="629"/>
    </row>
    <row r="296" spans="16:22" ht="12.75">
      <c r="P296" s="629"/>
      <c r="Q296" s="629"/>
      <c r="R296" s="629"/>
      <c r="S296" s="629"/>
      <c r="T296" s="629"/>
      <c r="U296" s="629"/>
      <c r="V296" s="629"/>
    </row>
    <row r="297" spans="16:22" ht="12.75">
      <c r="P297" s="629"/>
      <c r="Q297" s="629"/>
      <c r="R297" s="629"/>
      <c r="S297" s="629"/>
      <c r="T297" s="629"/>
      <c r="U297" s="629"/>
      <c r="V297" s="629"/>
    </row>
    <row r="298" spans="16:22" ht="12.75">
      <c r="P298" s="629"/>
      <c r="Q298" s="629"/>
      <c r="R298" s="629"/>
      <c r="S298" s="629"/>
      <c r="T298" s="629"/>
      <c r="U298" s="629"/>
      <c r="V298" s="629"/>
    </row>
    <row r="299" spans="16:22" ht="12.75">
      <c r="P299" s="629"/>
      <c r="Q299" s="629"/>
      <c r="R299" s="629"/>
      <c r="S299" s="629"/>
      <c r="T299" s="629"/>
      <c r="U299" s="629"/>
      <c r="V299" s="629"/>
    </row>
    <row r="300" spans="16:22" ht="12.75">
      <c r="P300" s="629"/>
      <c r="Q300" s="629"/>
      <c r="R300" s="629"/>
      <c r="S300" s="629"/>
      <c r="T300" s="629"/>
      <c r="U300" s="629"/>
      <c r="V300" s="629"/>
    </row>
    <row r="301" spans="16:22" ht="12.75">
      <c r="P301" s="629"/>
      <c r="Q301" s="629"/>
      <c r="R301" s="629"/>
      <c r="S301" s="629"/>
      <c r="T301" s="629"/>
      <c r="U301" s="629"/>
      <c r="V301" s="629"/>
    </row>
    <row r="302" spans="16:22" ht="12.75">
      <c r="P302" s="629"/>
      <c r="Q302" s="629"/>
      <c r="R302" s="629"/>
      <c r="S302" s="629"/>
      <c r="T302" s="629"/>
      <c r="U302" s="629"/>
      <c r="V302" s="629"/>
    </row>
    <row r="303" spans="16:22" ht="12.75">
      <c r="P303" s="629"/>
      <c r="Q303" s="629"/>
      <c r="R303" s="629"/>
      <c r="S303" s="629"/>
      <c r="T303" s="629"/>
      <c r="U303" s="629"/>
      <c r="V303" s="629"/>
    </row>
    <row r="304" spans="16:22" ht="12.75">
      <c r="P304" s="629"/>
      <c r="Q304" s="629"/>
      <c r="R304" s="629"/>
      <c r="S304" s="629"/>
      <c r="T304" s="629"/>
      <c r="U304" s="629"/>
      <c r="V304" s="629"/>
    </row>
    <row r="305" spans="16:22" ht="12.75">
      <c r="P305" s="629"/>
      <c r="Q305" s="629"/>
      <c r="R305" s="629"/>
      <c r="S305" s="629"/>
      <c r="T305" s="629"/>
      <c r="U305" s="629"/>
      <c r="V305" s="629"/>
    </row>
    <row r="306" spans="16:22" ht="12.75">
      <c r="P306" s="629"/>
      <c r="Q306" s="629"/>
      <c r="R306" s="629"/>
      <c r="S306" s="629"/>
      <c r="T306" s="629"/>
      <c r="U306" s="629"/>
      <c r="V306" s="629"/>
    </row>
    <row r="307" spans="16:22" ht="12.75">
      <c r="P307" s="629"/>
      <c r="Q307" s="629"/>
      <c r="R307" s="629"/>
      <c r="S307" s="629"/>
      <c r="T307" s="629"/>
      <c r="U307" s="629"/>
      <c r="V307" s="629"/>
    </row>
    <row r="308" spans="16:22" ht="12.75">
      <c r="P308" s="629"/>
      <c r="Q308" s="629"/>
      <c r="R308" s="629"/>
      <c r="S308" s="629"/>
      <c r="T308" s="629"/>
      <c r="U308" s="629"/>
      <c r="V308" s="629"/>
    </row>
    <row r="309" spans="16:22" ht="12.75">
      <c r="P309" s="629"/>
      <c r="Q309" s="629"/>
      <c r="R309" s="629"/>
      <c r="S309" s="629"/>
      <c r="T309" s="629"/>
      <c r="U309" s="629"/>
      <c r="V309" s="629"/>
    </row>
    <row r="310" spans="16:22" ht="12.75">
      <c r="P310" s="629"/>
      <c r="Q310" s="629"/>
      <c r="R310" s="629"/>
      <c r="S310" s="629"/>
      <c r="T310" s="629"/>
      <c r="U310" s="629"/>
      <c r="V310" s="629"/>
    </row>
    <row r="311" spans="16:22" ht="12.75">
      <c r="P311" s="629"/>
      <c r="Q311" s="629"/>
      <c r="R311" s="629"/>
      <c r="S311" s="629"/>
      <c r="T311" s="629"/>
      <c r="U311" s="629"/>
      <c r="V311" s="629"/>
    </row>
    <row r="312" spans="16:22" ht="12.75">
      <c r="P312" s="629"/>
      <c r="Q312" s="629"/>
      <c r="R312" s="629"/>
      <c r="S312" s="629"/>
      <c r="T312" s="629"/>
      <c r="U312" s="629"/>
      <c r="V312" s="629"/>
    </row>
    <row r="313" spans="16:22" ht="12.75">
      <c r="P313" s="629"/>
      <c r="Q313" s="629"/>
      <c r="R313" s="629"/>
      <c r="S313" s="629"/>
      <c r="T313" s="629"/>
      <c r="U313" s="629"/>
      <c r="V313" s="629"/>
    </row>
    <row r="314" spans="16:22" ht="12.75">
      <c r="P314" s="629"/>
      <c r="Q314" s="629"/>
      <c r="R314" s="629"/>
      <c r="S314" s="629"/>
      <c r="T314" s="629"/>
      <c r="U314" s="629"/>
      <c r="V314" s="629"/>
    </row>
    <row r="315" spans="16:22" ht="12.75">
      <c r="P315" s="629"/>
      <c r="Q315" s="629"/>
      <c r="R315" s="629"/>
      <c r="S315" s="629"/>
      <c r="T315" s="629"/>
      <c r="U315" s="629"/>
      <c r="V315" s="629"/>
    </row>
    <row r="316" spans="16:22" ht="12.75">
      <c r="P316" s="629"/>
      <c r="Q316" s="629"/>
      <c r="R316" s="629"/>
      <c r="S316" s="629"/>
      <c r="T316" s="629"/>
      <c r="U316" s="629"/>
      <c r="V316" s="629"/>
    </row>
    <row r="317" spans="16:22" ht="12.75">
      <c r="P317" s="629"/>
      <c r="Q317" s="629"/>
      <c r="R317" s="629"/>
      <c r="S317" s="629"/>
      <c r="T317" s="629"/>
      <c r="U317" s="629"/>
      <c r="V317" s="629"/>
    </row>
    <row r="318" spans="16:22" ht="12.75">
      <c r="P318" s="629"/>
      <c r="Q318" s="629"/>
      <c r="R318" s="629"/>
      <c r="S318" s="629"/>
      <c r="T318" s="629"/>
      <c r="U318" s="629"/>
      <c r="V318" s="629"/>
    </row>
    <row r="319" spans="16:22" ht="12.75">
      <c r="P319" s="629"/>
      <c r="Q319" s="629"/>
      <c r="R319" s="629"/>
      <c r="S319" s="629"/>
      <c r="T319" s="629"/>
      <c r="U319" s="629"/>
      <c r="V319" s="629"/>
    </row>
    <row r="320" spans="16:22" ht="12.75">
      <c r="P320" s="629"/>
      <c r="Q320" s="629"/>
      <c r="R320" s="629"/>
      <c r="S320" s="629"/>
      <c r="T320" s="629"/>
      <c r="U320" s="629"/>
      <c r="V320" s="629"/>
    </row>
    <row r="321" spans="16:22" ht="12.75">
      <c r="P321" s="629"/>
      <c r="Q321" s="629"/>
      <c r="R321" s="629"/>
      <c r="S321" s="629"/>
      <c r="T321" s="629"/>
      <c r="U321" s="629"/>
      <c r="V321" s="629"/>
    </row>
    <row r="322" spans="16:22" ht="12.75">
      <c r="P322" s="629"/>
      <c r="Q322" s="629"/>
      <c r="R322" s="629"/>
      <c r="S322" s="629"/>
      <c r="T322" s="629"/>
      <c r="U322" s="629"/>
      <c r="V322" s="629"/>
    </row>
    <row r="323" spans="16:22" ht="12.75">
      <c r="P323" s="629"/>
      <c r="Q323" s="629"/>
      <c r="R323" s="629"/>
      <c r="S323" s="629"/>
      <c r="T323" s="629"/>
      <c r="U323" s="629"/>
      <c r="V323" s="629"/>
    </row>
    <row r="324" spans="16:22" ht="12.75">
      <c r="P324" s="629"/>
      <c r="Q324" s="629"/>
      <c r="R324" s="629"/>
      <c r="S324" s="629"/>
      <c r="T324" s="629"/>
      <c r="U324" s="629"/>
      <c r="V324" s="629"/>
    </row>
    <row r="325" spans="16:22" ht="12.75">
      <c r="P325" s="629"/>
      <c r="Q325" s="629"/>
      <c r="R325" s="629"/>
      <c r="S325" s="629"/>
      <c r="T325" s="629"/>
      <c r="U325" s="629"/>
      <c r="V325" s="629"/>
    </row>
    <row r="326" spans="16:22" ht="12.75">
      <c r="P326" s="629"/>
      <c r="Q326" s="629"/>
      <c r="R326" s="629"/>
      <c r="S326" s="629"/>
      <c r="T326" s="629"/>
      <c r="U326" s="629"/>
      <c r="V326" s="629"/>
    </row>
    <row r="327" spans="16:22" ht="12.75">
      <c r="P327" s="629"/>
      <c r="Q327" s="629"/>
      <c r="R327" s="629"/>
      <c r="S327" s="629"/>
      <c r="T327" s="629"/>
      <c r="U327" s="629"/>
      <c r="V327" s="629"/>
    </row>
    <row r="328" spans="16:22" ht="12.75">
      <c r="P328" s="629"/>
      <c r="Q328" s="629"/>
      <c r="R328" s="629"/>
      <c r="S328" s="629"/>
      <c r="T328" s="629"/>
      <c r="U328" s="629"/>
      <c r="V328" s="629"/>
    </row>
    <row r="329" spans="16:22" ht="12.75">
      <c r="P329" s="629"/>
      <c r="Q329" s="629"/>
      <c r="R329" s="629"/>
      <c r="S329" s="629"/>
      <c r="T329" s="629"/>
      <c r="U329" s="629"/>
      <c r="V329" s="629"/>
    </row>
    <row r="330" spans="16:22" ht="12.75">
      <c r="P330" s="629"/>
      <c r="Q330" s="629"/>
      <c r="R330" s="629"/>
      <c r="S330" s="629"/>
      <c r="T330" s="629"/>
      <c r="U330" s="629"/>
      <c r="V330" s="629"/>
    </row>
    <row r="331" spans="16:22" ht="12.75">
      <c r="P331" s="629"/>
      <c r="Q331" s="629"/>
      <c r="R331" s="629"/>
      <c r="S331" s="629"/>
      <c r="T331" s="629"/>
      <c r="U331" s="629"/>
      <c r="V331" s="629"/>
    </row>
    <row r="332" spans="16:22" ht="12.75">
      <c r="P332" s="629"/>
      <c r="Q332" s="629"/>
      <c r="R332" s="629"/>
      <c r="S332" s="629"/>
      <c r="T332" s="629"/>
      <c r="U332" s="629"/>
      <c r="V332" s="629"/>
    </row>
    <row r="333" spans="16:22" ht="12.75">
      <c r="P333" s="629"/>
      <c r="Q333" s="629"/>
      <c r="R333" s="629"/>
      <c r="S333" s="629"/>
      <c r="T333" s="629"/>
      <c r="U333" s="629"/>
      <c r="V333" s="629"/>
    </row>
    <row r="334" spans="16:22" ht="12.75">
      <c r="P334" s="629"/>
      <c r="Q334" s="629"/>
      <c r="R334" s="629"/>
      <c r="S334" s="629"/>
      <c r="T334" s="629"/>
      <c r="U334" s="629"/>
      <c r="V334" s="629"/>
    </row>
    <row r="335" spans="16:22" ht="12.75">
      <c r="P335" s="629"/>
      <c r="Q335" s="629"/>
      <c r="R335" s="629"/>
      <c r="S335" s="629"/>
      <c r="T335" s="629"/>
      <c r="U335" s="629"/>
      <c r="V335" s="629"/>
    </row>
    <row r="336" spans="16:22" ht="12.75">
      <c r="P336" s="629"/>
      <c r="Q336" s="629"/>
      <c r="R336" s="629"/>
      <c r="S336" s="629"/>
      <c r="T336" s="629"/>
      <c r="U336" s="629"/>
      <c r="V336" s="629"/>
    </row>
    <row r="337" spans="16:22" ht="12.75">
      <c r="P337" s="629"/>
      <c r="Q337" s="629"/>
      <c r="R337" s="629"/>
      <c r="S337" s="629"/>
      <c r="T337" s="629"/>
      <c r="U337" s="629"/>
      <c r="V337" s="629"/>
    </row>
    <row r="338" spans="16:22" ht="12.75">
      <c r="P338" s="629"/>
      <c r="Q338" s="629"/>
      <c r="R338" s="629"/>
      <c r="S338" s="629"/>
      <c r="T338" s="629"/>
      <c r="U338" s="629"/>
      <c r="V338" s="629"/>
    </row>
    <row r="339" spans="16:22" ht="12.75">
      <c r="P339" s="629"/>
      <c r="Q339" s="629"/>
      <c r="R339" s="629"/>
      <c r="S339" s="629"/>
      <c r="T339" s="629"/>
      <c r="U339" s="629"/>
      <c r="V339" s="629"/>
    </row>
    <row r="340" spans="16:22" ht="12.75">
      <c r="P340" s="629"/>
      <c r="Q340" s="629"/>
      <c r="R340" s="629"/>
      <c r="S340" s="629"/>
      <c r="T340" s="629"/>
      <c r="U340" s="629"/>
      <c r="V340" s="629"/>
    </row>
    <row r="341" spans="16:22" ht="12.75">
      <c r="P341" s="629"/>
      <c r="Q341" s="629"/>
      <c r="R341" s="629"/>
      <c r="S341" s="629"/>
      <c r="T341" s="629"/>
      <c r="U341" s="629"/>
      <c r="V341" s="629"/>
    </row>
    <row r="342" spans="16:22" ht="12.75">
      <c r="P342" s="629"/>
      <c r="Q342" s="629"/>
      <c r="R342" s="629"/>
      <c r="S342" s="629"/>
      <c r="T342" s="629"/>
      <c r="U342" s="629"/>
      <c r="V342" s="629"/>
    </row>
    <row r="343" spans="16:22" ht="12.75">
      <c r="P343" s="629"/>
      <c r="Q343" s="629"/>
      <c r="R343" s="629"/>
      <c r="S343" s="629"/>
      <c r="T343" s="629"/>
      <c r="U343" s="629"/>
      <c r="V343" s="629"/>
    </row>
    <row r="344" spans="16:22" ht="12.75">
      <c r="P344" s="629"/>
      <c r="Q344" s="629"/>
      <c r="R344" s="629"/>
      <c r="S344" s="629"/>
      <c r="T344" s="629"/>
      <c r="U344" s="629"/>
      <c r="V344" s="629"/>
    </row>
    <row r="345" spans="16:22" ht="12.75">
      <c r="P345" s="629"/>
      <c r="Q345" s="629"/>
      <c r="R345" s="629"/>
      <c r="S345" s="629"/>
      <c r="T345" s="629"/>
      <c r="U345" s="629"/>
      <c r="V345" s="629"/>
    </row>
    <row r="346" spans="16:22" ht="12.75">
      <c r="P346" s="629"/>
      <c r="Q346" s="629"/>
      <c r="R346" s="629"/>
      <c r="S346" s="629"/>
      <c r="T346" s="629"/>
      <c r="U346" s="629"/>
      <c r="V346" s="629"/>
    </row>
    <row r="347" spans="16:22" ht="12.75">
      <c r="P347" s="629"/>
      <c r="Q347" s="629"/>
      <c r="R347" s="629"/>
      <c r="S347" s="629"/>
      <c r="T347" s="629"/>
      <c r="U347" s="629"/>
      <c r="V347" s="629"/>
    </row>
    <row r="348" spans="16:22" ht="12.75">
      <c r="P348" s="629"/>
      <c r="Q348" s="629"/>
      <c r="R348" s="629"/>
      <c r="S348" s="629"/>
      <c r="T348" s="629"/>
      <c r="U348" s="629"/>
      <c r="V348" s="629"/>
    </row>
    <row r="349" spans="16:22" ht="12.75">
      <c r="P349" s="629"/>
      <c r="Q349" s="629"/>
      <c r="R349" s="629"/>
      <c r="S349" s="629"/>
      <c r="T349" s="629"/>
      <c r="U349" s="629"/>
      <c r="V349" s="629"/>
    </row>
    <row r="350" spans="16:22" ht="12.75">
      <c r="P350" s="629"/>
      <c r="Q350" s="629"/>
      <c r="R350" s="629"/>
      <c r="S350" s="629"/>
      <c r="T350" s="629"/>
      <c r="U350" s="629"/>
      <c r="V350" s="629"/>
    </row>
    <row r="351" spans="16:22" ht="12.75">
      <c r="P351" s="629"/>
      <c r="Q351" s="629"/>
      <c r="R351" s="629"/>
      <c r="S351" s="629"/>
      <c r="T351" s="629"/>
      <c r="U351" s="629"/>
      <c r="V351" s="629"/>
    </row>
    <row r="352" spans="16:22" ht="12.75">
      <c r="P352" s="629"/>
      <c r="Q352" s="629"/>
      <c r="R352" s="629"/>
      <c r="S352" s="629"/>
      <c r="T352" s="629"/>
      <c r="U352" s="629"/>
      <c r="V352" s="629"/>
    </row>
    <row r="353" spans="16:22" ht="12.75">
      <c r="P353" s="629"/>
      <c r="Q353" s="629"/>
      <c r="R353" s="629"/>
      <c r="S353" s="629"/>
      <c r="T353" s="629"/>
      <c r="U353" s="629"/>
      <c r="V353" s="629"/>
    </row>
    <row r="354" spans="16:22" ht="12.75">
      <c r="P354" s="629"/>
      <c r="Q354" s="629"/>
      <c r="R354" s="629"/>
      <c r="S354" s="629"/>
      <c r="T354" s="629"/>
      <c r="U354" s="629"/>
      <c r="V354" s="629"/>
    </row>
    <row r="355" spans="16:22" ht="12.75">
      <c r="P355" s="629"/>
      <c r="Q355" s="629"/>
      <c r="R355" s="629"/>
      <c r="S355" s="629"/>
      <c r="T355" s="629"/>
      <c r="U355" s="629"/>
      <c r="V355" s="629"/>
    </row>
    <row r="356" spans="16:22" ht="12.75">
      <c r="P356" s="629"/>
      <c r="Q356" s="629"/>
      <c r="R356" s="629"/>
      <c r="S356" s="629"/>
      <c r="T356" s="629"/>
      <c r="U356" s="629"/>
      <c r="V356" s="629"/>
    </row>
    <row r="357" spans="16:22" ht="12.75">
      <c r="P357" s="629"/>
      <c r="Q357" s="629"/>
      <c r="R357" s="629"/>
      <c r="S357" s="629"/>
      <c r="T357" s="629"/>
      <c r="U357" s="629"/>
      <c r="V357" s="629"/>
    </row>
    <row r="358" spans="16:22" ht="12.75">
      <c r="P358" s="629"/>
      <c r="Q358" s="629"/>
      <c r="R358" s="629"/>
      <c r="S358" s="629"/>
      <c r="T358" s="629"/>
      <c r="U358" s="629"/>
      <c r="V358" s="629"/>
    </row>
    <row r="359" spans="16:22" ht="12.75">
      <c r="P359" s="629"/>
      <c r="Q359" s="629"/>
      <c r="R359" s="629"/>
      <c r="S359" s="629"/>
      <c r="T359" s="629"/>
      <c r="U359" s="629"/>
      <c r="V359" s="629"/>
    </row>
    <row r="360" spans="16:22" ht="12.75">
      <c r="P360" s="629"/>
      <c r="Q360" s="629"/>
      <c r="R360" s="629"/>
      <c r="S360" s="629"/>
      <c r="T360" s="629"/>
      <c r="U360" s="629"/>
      <c r="V360" s="629"/>
    </row>
    <row r="361" spans="16:22" ht="12.75">
      <c r="P361" s="629"/>
      <c r="Q361" s="629"/>
      <c r="R361" s="629"/>
      <c r="S361" s="629"/>
      <c r="T361" s="629"/>
      <c r="U361" s="629"/>
      <c r="V361" s="629"/>
    </row>
    <row r="362" spans="16:22" ht="12.75">
      <c r="P362" s="629"/>
      <c r="Q362" s="629"/>
      <c r="R362" s="629"/>
      <c r="S362" s="629"/>
      <c r="T362" s="629"/>
      <c r="U362" s="629"/>
      <c r="V362" s="629"/>
    </row>
    <row r="363" spans="16:22" ht="12.75">
      <c r="P363" s="629"/>
      <c r="Q363" s="629"/>
      <c r="R363" s="629"/>
      <c r="S363" s="629"/>
      <c r="T363" s="629"/>
      <c r="U363" s="629"/>
      <c r="V363" s="629"/>
    </row>
    <row r="364" spans="16:22" ht="12.75">
      <c r="P364" s="629"/>
      <c r="Q364" s="629"/>
      <c r="R364" s="629"/>
      <c r="S364" s="629"/>
      <c r="T364" s="629"/>
      <c r="U364" s="629"/>
      <c r="V364" s="629"/>
    </row>
    <row r="365" spans="16:22" ht="12.75">
      <c r="P365" s="629"/>
      <c r="Q365" s="629"/>
      <c r="R365" s="629"/>
      <c r="S365" s="629"/>
      <c r="T365" s="629"/>
      <c r="U365" s="629"/>
      <c r="V365" s="629"/>
    </row>
    <row r="366" spans="16:22" ht="12.75">
      <c r="P366" s="629"/>
      <c r="Q366" s="629"/>
      <c r="R366" s="629"/>
      <c r="S366" s="629"/>
      <c r="T366" s="629"/>
      <c r="U366" s="629"/>
      <c r="V366" s="629"/>
    </row>
    <row r="367" spans="16:22" ht="12.75">
      <c r="P367" s="629"/>
      <c r="Q367" s="629"/>
      <c r="R367" s="629"/>
      <c r="S367" s="629"/>
      <c r="T367" s="629"/>
      <c r="U367" s="629"/>
      <c r="V367" s="629"/>
    </row>
    <row r="368" spans="16:22" ht="12.75">
      <c r="P368" s="629"/>
      <c r="Q368" s="629"/>
      <c r="R368" s="629"/>
      <c r="S368" s="629"/>
      <c r="T368" s="629"/>
      <c r="U368" s="629"/>
      <c r="V368" s="629"/>
    </row>
    <row r="369" spans="16:22" ht="12.75">
      <c r="P369" s="629"/>
      <c r="Q369" s="629"/>
      <c r="R369" s="629"/>
      <c r="S369" s="629"/>
      <c r="T369" s="629"/>
      <c r="U369" s="629"/>
      <c r="V369" s="629"/>
    </row>
    <row r="370" spans="16:22" ht="12.75">
      <c r="P370" s="629"/>
      <c r="Q370" s="629"/>
      <c r="R370" s="629"/>
      <c r="S370" s="629"/>
      <c r="T370" s="629"/>
      <c r="U370" s="629"/>
      <c r="V370" s="629"/>
    </row>
    <row r="371" spans="16:22" ht="12.75">
      <c r="P371" s="629"/>
      <c r="Q371" s="629"/>
      <c r="R371" s="629"/>
      <c r="S371" s="629"/>
      <c r="T371" s="629"/>
      <c r="U371" s="629"/>
      <c r="V371" s="629"/>
    </row>
    <row r="372" spans="16:22" ht="12.75">
      <c r="P372" s="629"/>
      <c r="Q372" s="629"/>
      <c r="R372" s="629"/>
      <c r="S372" s="629"/>
      <c r="T372" s="629"/>
      <c r="U372" s="629"/>
      <c r="V372" s="629"/>
    </row>
    <row r="373" spans="16:22" ht="12.75">
      <c r="P373" s="629"/>
      <c r="Q373" s="629"/>
      <c r="R373" s="629"/>
      <c r="S373" s="629"/>
      <c r="T373" s="629"/>
      <c r="U373" s="629"/>
      <c r="V373" s="629"/>
    </row>
    <row r="374" spans="16:22" ht="12.75">
      <c r="P374" s="629"/>
      <c r="Q374" s="629"/>
      <c r="R374" s="629"/>
      <c r="S374" s="629"/>
      <c r="T374" s="629"/>
      <c r="U374" s="629"/>
      <c r="V374" s="629"/>
    </row>
    <row r="375" spans="16:22" ht="12.75">
      <c r="P375" s="629"/>
      <c r="Q375" s="629"/>
      <c r="R375" s="629"/>
      <c r="S375" s="629"/>
      <c r="T375" s="629"/>
      <c r="U375" s="629"/>
      <c r="V375" s="629"/>
    </row>
    <row r="376" spans="16:22" ht="12.75">
      <c r="P376" s="629"/>
      <c r="Q376" s="629"/>
      <c r="R376" s="629"/>
      <c r="S376" s="629"/>
      <c r="T376" s="629"/>
      <c r="U376" s="629"/>
      <c r="V376" s="629"/>
    </row>
    <row r="377" spans="16:22" ht="12.75">
      <c r="P377" s="629"/>
      <c r="Q377" s="629"/>
      <c r="R377" s="629"/>
      <c r="S377" s="629"/>
      <c r="T377" s="629"/>
      <c r="U377" s="629"/>
      <c r="V377" s="629"/>
    </row>
    <row r="378" spans="16:22" ht="12.75">
      <c r="P378" s="629"/>
      <c r="Q378" s="629"/>
      <c r="R378" s="629"/>
      <c r="S378" s="629"/>
      <c r="T378" s="629"/>
      <c r="U378" s="629"/>
      <c r="V378" s="629"/>
    </row>
    <row r="379" spans="16:22" ht="12.75">
      <c r="P379" s="629"/>
      <c r="Q379" s="629"/>
      <c r="R379" s="629"/>
      <c r="S379" s="629"/>
      <c r="T379" s="629"/>
      <c r="U379" s="629"/>
      <c r="V379" s="629"/>
    </row>
    <row r="380" spans="16:22" ht="12.75">
      <c r="P380" s="629"/>
      <c r="Q380" s="629"/>
      <c r="R380" s="629"/>
      <c r="S380" s="629"/>
      <c r="T380" s="629"/>
      <c r="U380" s="629"/>
      <c r="V380" s="629"/>
    </row>
    <row r="381" spans="16:22" ht="12.75">
      <c r="P381" s="629"/>
      <c r="Q381" s="629"/>
      <c r="R381" s="629"/>
      <c r="S381" s="629"/>
      <c r="T381" s="629"/>
      <c r="U381" s="629"/>
      <c r="V381" s="629"/>
    </row>
    <row r="382" spans="16:22" ht="12.75">
      <c r="P382" s="629"/>
      <c r="Q382" s="629"/>
      <c r="R382" s="629"/>
      <c r="S382" s="629"/>
      <c r="T382" s="629"/>
      <c r="U382" s="629"/>
      <c r="V382" s="629"/>
    </row>
    <row r="383" spans="16:22" ht="12.75">
      <c r="P383" s="629"/>
      <c r="Q383" s="629"/>
      <c r="R383" s="629"/>
      <c r="S383" s="629"/>
      <c r="T383" s="629"/>
      <c r="U383" s="629"/>
      <c r="V383" s="629"/>
    </row>
    <row r="384" spans="16:22" ht="12.75">
      <c r="P384" s="629"/>
      <c r="Q384" s="629"/>
      <c r="R384" s="629"/>
      <c r="S384" s="629"/>
      <c r="T384" s="629"/>
      <c r="U384" s="629"/>
      <c r="V384" s="629"/>
    </row>
    <row r="385" spans="16:22" ht="12.75">
      <c r="P385" s="629"/>
      <c r="Q385" s="629"/>
      <c r="R385" s="629"/>
      <c r="S385" s="629"/>
      <c r="T385" s="629"/>
      <c r="U385" s="629"/>
      <c r="V385" s="629"/>
    </row>
    <row r="386" spans="16:22" ht="12.75">
      <c r="P386" s="629"/>
      <c r="Q386" s="629"/>
      <c r="R386" s="629"/>
      <c r="S386" s="629"/>
      <c r="T386" s="629"/>
      <c r="U386" s="629"/>
      <c r="V386" s="629"/>
    </row>
    <row r="387" spans="16:22" ht="12.75">
      <c r="P387" s="629"/>
      <c r="Q387" s="629"/>
      <c r="R387" s="629"/>
      <c r="S387" s="629"/>
      <c r="T387" s="629"/>
      <c r="U387" s="629"/>
      <c r="V387" s="629"/>
    </row>
    <row r="388" spans="16:22" ht="12.75">
      <c r="P388" s="629"/>
      <c r="Q388" s="629"/>
      <c r="R388" s="629"/>
      <c r="S388" s="629"/>
      <c r="T388" s="629"/>
      <c r="U388" s="629"/>
      <c r="V388" s="629"/>
    </row>
    <row r="389" spans="16:22" ht="12.75">
      <c r="P389" s="629"/>
      <c r="Q389" s="629"/>
      <c r="R389" s="629"/>
      <c r="S389" s="629"/>
      <c r="T389" s="629"/>
      <c r="U389" s="629"/>
      <c r="V389" s="629"/>
    </row>
    <row r="390" spans="16:22" ht="12.75">
      <c r="P390" s="629"/>
      <c r="Q390" s="629"/>
      <c r="R390" s="629"/>
      <c r="S390" s="629"/>
      <c r="T390" s="629"/>
      <c r="U390" s="629"/>
      <c r="V390" s="629"/>
    </row>
    <row r="391" spans="16:22" ht="12.75">
      <c r="P391" s="629"/>
      <c r="Q391" s="629"/>
      <c r="R391" s="629"/>
      <c r="S391" s="629"/>
      <c r="T391" s="629"/>
      <c r="U391" s="629"/>
      <c r="V391" s="629"/>
    </row>
    <row r="392" spans="16:22" ht="12.75">
      <c r="P392" s="629"/>
      <c r="Q392" s="629"/>
      <c r="R392" s="629"/>
      <c r="S392" s="629"/>
      <c r="T392" s="629"/>
      <c r="U392" s="629"/>
      <c r="V392" s="629"/>
    </row>
    <row r="393" spans="16:22" ht="12.75">
      <c r="P393" s="629"/>
      <c r="Q393" s="629"/>
      <c r="R393" s="629"/>
      <c r="S393" s="629"/>
      <c r="T393" s="629"/>
      <c r="U393" s="629"/>
      <c r="V393" s="629"/>
    </row>
    <row r="394" spans="16:22" ht="12.75">
      <c r="P394" s="629"/>
      <c r="Q394" s="629"/>
      <c r="R394" s="629"/>
      <c r="S394" s="629"/>
      <c r="T394" s="629"/>
      <c r="U394" s="629"/>
      <c r="V394" s="629"/>
    </row>
    <row r="395" spans="16:22" ht="12.75">
      <c r="P395" s="629"/>
      <c r="Q395" s="629"/>
      <c r="R395" s="629"/>
      <c r="S395" s="629"/>
      <c r="T395" s="629"/>
      <c r="U395" s="629"/>
      <c r="V395" s="629"/>
    </row>
    <row r="396" spans="16:22" ht="12.75">
      <c r="P396" s="629"/>
      <c r="Q396" s="629"/>
      <c r="R396" s="629"/>
      <c r="S396" s="629"/>
      <c r="T396" s="629"/>
      <c r="U396" s="629"/>
      <c r="V396" s="629"/>
    </row>
    <row r="397" spans="16:22" ht="12.75">
      <c r="P397" s="629"/>
      <c r="Q397" s="629"/>
      <c r="R397" s="629"/>
      <c r="S397" s="629"/>
      <c r="T397" s="629"/>
      <c r="U397" s="629"/>
      <c r="V397" s="629"/>
    </row>
    <row r="398" spans="16:22" ht="12.75">
      <c r="P398" s="629"/>
      <c r="Q398" s="629"/>
      <c r="R398" s="629"/>
      <c r="S398" s="629"/>
      <c r="T398" s="629"/>
      <c r="U398" s="629"/>
      <c r="V398" s="629"/>
    </row>
    <row r="399" spans="16:22" ht="12.75">
      <c r="P399" s="629"/>
      <c r="Q399" s="629"/>
      <c r="R399" s="629"/>
      <c r="S399" s="629"/>
      <c r="T399" s="629"/>
      <c r="U399" s="629"/>
      <c r="V399" s="629"/>
    </row>
    <row r="400" spans="16:22" ht="12.75">
      <c r="P400" s="629"/>
      <c r="Q400" s="629"/>
      <c r="R400" s="629"/>
      <c r="S400" s="629"/>
      <c r="T400" s="629"/>
      <c r="U400" s="629"/>
      <c r="V400" s="629"/>
    </row>
    <row r="401" spans="16:22" ht="12.75">
      <c r="P401" s="629"/>
      <c r="Q401" s="629"/>
      <c r="R401" s="629"/>
      <c r="S401" s="629"/>
      <c r="T401" s="629"/>
      <c r="U401" s="629"/>
      <c r="V401" s="629"/>
    </row>
    <row r="402" spans="16:22" ht="12.75">
      <c r="P402" s="629"/>
      <c r="Q402" s="629"/>
      <c r="R402" s="629"/>
      <c r="S402" s="629"/>
      <c r="T402" s="629"/>
      <c r="U402" s="629"/>
      <c r="V402" s="629"/>
    </row>
    <row r="403" spans="16:22" ht="12.75">
      <c r="P403" s="629"/>
      <c r="Q403" s="629"/>
      <c r="R403" s="629"/>
      <c r="S403" s="629"/>
      <c r="T403" s="629"/>
      <c r="U403" s="629"/>
      <c r="V403" s="629"/>
    </row>
    <row r="404" spans="16:22" ht="12.75">
      <c r="P404" s="629"/>
      <c r="Q404" s="629"/>
      <c r="R404" s="629"/>
      <c r="S404" s="629"/>
      <c r="T404" s="629"/>
      <c r="U404" s="629"/>
      <c r="V404" s="629"/>
    </row>
    <row r="405" spans="16:22" ht="12.75">
      <c r="P405" s="629"/>
      <c r="Q405" s="629"/>
      <c r="R405" s="629"/>
      <c r="S405" s="629"/>
      <c r="T405" s="629"/>
      <c r="U405" s="629"/>
      <c r="V405" s="629"/>
    </row>
    <row r="406" spans="16:22" ht="12.75">
      <c r="P406" s="629"/>
      <c r="Q406" s="629"/>
      <c r="R406" s="629"/>
      <c r="S406" s="629"/>
      <c r="T406" s="629"/>
      <c r="U406" s="629"/>
      <c r="V406" s="629"/>
    </row>
    <row r="407" spans="16:22" ht="12.75">
      <c r="P407" s="629"/>
      <c r="Q407" s="629"/>
      <c r="R407" s="629"/>
      <c r="S407" s="629"/>
      <c r="T407" s="629"/>
      <c r="U407" s="629"/>
      <c r="V407" s="629"/>
    </row>
    <row r="408" spans="16:22" ht="12.75">
      <c r="P408" s="629"/>
      <c r="Q408" s="629"/>
      <c r="R408" s="629"/>
      <c r="S408" s="629"/>
      <c r="T408" s="629"/>
      <c r="U408" s="629"/>
      <c r="V408" s="629"/>
    </row>
    <row r="409" spans="16:22" ht="12.75">
      <c r="P409" s="629"/>
      <c r="Q409" s="629"/>
      <c r="R409" s="629"/>
      <c r="S409" s="629"/>
      <c r="T409" s="629"/>
      <c r="U409" s="629"/>
      <c r="V409" s="629"/>
    </row>
    <row r="410" spans="16:22" ht="12.75">
      <c r="P410" s="629"/>
      <c r="Q410" s="629"/>
      <c r="R410" s="629"/>
      <c r="S410" s="629"/>
      <c r="T410" s="629"/>
      <c r="U410" s="629"/>
      <c r="V410" s="629"/>
    </row>
    <row r="411" spans="16:22" ht="12.75">
      <c r="P411" s="629"/>
      <c r="Q411" s="629"/>
      <c r="R411" s="629"/>
      <c r="S411" s="629"/>
      <c r="T411" s="629"/>
      <c r="U411" s="629"/>
      <c r="V411" s="629"/>
    </row>
    <row r="412" spans="16:22" ht="12.75">
      <c r="P412" s="629"/>
      <c r="Q412" s="629"/>
      <c r="R412" s="629"/>
      <c r="S412" s="629"/>
      <c r="T412" s="629"/>
      <c r="U412" s="629"/>
      <c r="V412" s="629"/>
    </row>
    <row r="413" spans="16:22" ht="12.75">
      <c r="P413" s="629"/>
      <c r="Q413" s="629"/>
      <c r="R413" s="629"/>
      <c r="S413" s="629"/>
      <c r="T413" s="629"/>
      <c r="U413" s="629"/>
      <c r="V413" s="629"/>
    </row>
    <row r="414" spans="16:22" ht="12.75">
      <c r="P414" s="629"/>
      <c r="Q414" s="629"/>
      <c r="R414" s="629"/>
      <c r="S414" s="629"/>
      <c r="T414" s="629"/>
      <c r="U414" s="629"/>
      <c r="V414" s="629"/>
    </row>
    <row r="415" spans="16:22" ht="12.75">
      <c r="P415" s="629"/>
      <c r="Q415" s="629"/>
      <c r="R415" s="629"/>
      <c r="S415" s="629"/>
      <c r="T415" s="629"/>
      <c r="U415" s="629"/>
      <c r="V415" s="629"/>
    </row>
    <row r="416" spans="16:22" ht="12.75">
      <c r="P416" s="629"/>
      <c r="Q416" s="629"/>
      <c r="R416" s="629"/>
      <c r="S416" s="629"/>
      <c r="T416" s="629"/>
      <c r="U416" s="629"/>
      <c r="V416" s="629"/>
    </row>
    <row r="417" spans="16:22" ht="12.75">
      <c r="P417" s="629"/>
      <c r="Q417" s="629"/>
      <c r="R417" s="629"/>
      <c r="S417" s="629"/>
      <c r="T417" s="629"/>
      <c r="U417" s="629"/>
      <c r="V417" s="629"/>
    </row>
    <row r="418" spans="16:22" ht="12.75">
      <c r="P418" s="629"/>
      <c r="Q418" s="629"/>
      <c r="R418" s="629"/>
      <c r="S418" s="629"/>
      <c r="T418" s="629"/>
      <c r="U418" s="629"/>
      <c r="V418" s="629"/>
    </row>
    <row r="419" spans="16:22" ht="12.75">
      <c r="P419" s="629"/>
      <c r="Q419" s="629"/>
      <c r="R419" s="629"/>
      <c r="S419" s="629"/>
      <c r="T419" s="629"/>
      <c r="U419" s="629"/>
      <c r="V419" s="629"/>
    </row>
    <row r="420" spans="16:22" ht="12.75">
      <c r="P420" s="629"/>
      <c r="Q420" s="629"/>
      <c r="R420" s="629"/>
      <c r="S420" s="629"/>
      <c r="T420" s="629"/>
      <c r="U420" s="629"/>
      <c r="V420" s="629"/>
    </row>
    <row r="421" spans="16:22" ht="12.75">
      <c r="P421" s="629"/>
      <c r="Q421" s="629"/>
      <c r="R421" s="629"/>
      <c r="S421" s="629"/>
      <c r="T421" s="629"/>
      <c r="U421" s="629"/>
      <c r="V421" s="629"/>
    </row>
    <row r="422" spans="16:22" ht="12.75">
      <c r="P422" s="629"/>
      <c r="Q422" s="629"/>
      <c r="R422" s="629"/>
      <c r="S422" s="629"/>
      <c r="T422" s="629"/>
      <c r="U422" s="629"/>
      <c r="V422" s="629"/>
    </row>
    <row r="423" spans="16:22" ht="12.75">
      <c r="P423" s="629"/>
      <c r="Q423" s="629"/>
      <c r="R423" s="629"/>
      <c r="S423" s="629"/>
      <c r="T423" s="629"/>
      <c r="U423" s="629"/>
      <c r="V423" s="629"/>
    </row>
    <row r="424" spans="16:22" ht="12.75">
      <c r="P424" s="629"/>
      <c r="Q424" s="629"/>
      <c r="R424" s="629"/>
      <c r="S424" s="629"/>
      <c r="T424" s="629"/>
      <c r="U424" s="629"/>
      <c r="V424" s="629"/>
    </row>
    <row r="425" spans="16:22" ht="12.75">
      <c r="P425" s="629"/>
      <c r="Q425" s="629"/>
      <c r="R425" s="629"/>
      <c r="S425" s="629"/>
      <c r="T425" s="629"/>
      <c r="U425" s="629"/>
      <c r="V425" s="629"/>
    </row>
    <row r="426" spans="16:22" ht="12.75">
      <c r="P426" s="629"/>
      <c r="Q426" s="629"/>
      <c r="R426" s="629"/>
      <c r="S426" s="629"/>
      <c r="T426" s="629"/>
      <c r="U426" s="629"/>
      <c r="V426" s="629"/>
    </row>
    <row r="427" spans="16:22" ht="12.75">
      <c r="P427" s="629"/>
      <c r="Q427" s="629"/>
      <c r="R427" s="629"/>
      <c r="S427" s="629"/>
      <c r="T427" s="629"/>
      <c r="U427" s="629"/>
      <c r="V427" s="629"/>
    </row>
    <row r="428" spans="16:22" ht="12.75">
      <c r="P428" s="629"/>
      <c r="Q428" s="629"/>
      <c r="R428" s="629"/>
      <c r="S428" s="629"/>
      <c r="T428" s="629"/>
      <c r="U428" s="629"/>
      <c r="V428" s="629"/>
    </row>
    <row r="429" spans="16:22" ht="12.75">
      <c r="P429" s="629"/>
      <c r="Q429" s="629"/>
      <c r="R429" s="629"/>
      <c r="S429" s="629"/>
      <c r="T429" s="629"/>
      <c r="U429" s="629"/>
      <c r="V429" s="629"/>
    </row>
    <row r="430" spans="16:22" ht="12.75">
      <c r="P430" s="629"/>
      <c r="Q430" s="629"/>
      <c r="R430" s="629"/>
      <c r="S430" s="629"/>
      <c r="T430" s="629"/>
      <c r="U430" s="629"/>
      <c r="V430" s="629"/>
    </row>
    <row r="431" spans="16:22" ht="12.75">
      <c r="P431" s="629"/>
      <c r="Q431" s="629"/>
      <c r="R431" s="629"/>
      <c r="S431" s="629"/>
      <c r="T431" s="629"/>
      <c r="U431" s="629"/>
      <c r="V431" s="629"/>
    </row>
    <row r="432" spans="16:22" ht="12.75">
      <c r="P432" s="629"/>
      <c r="Q432" s="629"/>
      <c r="R432" s="629"/>
      <c r="S432" s="629"/>
      <c r="T432" s="629"/>
      <c r="U432" s="629"/>
      <c r="V432" s="629"/>
    </row>
    <row r="433" spans="16:22" ht="12.75">
      <c r="P433" s="629"/>
      <c r="Q433" s="629"/>
      <c r="R433" s="629"/>
      <c r="S433" s="629"/>
      <c r="T433" s="629"/>
      <c r="U433" s="629"/>
      <c r="V433" s="629"/>
    </row>
    <row r="434" spans="16:22" ht="12.75">
      <c r="P434" s="629"/>
      <c r="Q434" s="629"/>
      <c r="R434" s="629"/>
      <c r="S434" s="629"/>
      <c r="T434" s="629"/>
      <c r="U434" s="629"/>
      <c r="V434" s="629"/>
    </row>
    <row r="435" spans="16:22" ht="12.75">
      <c r="P435" s="629"/>
      <c r="Q435" s="629"/>
      <c r="R435" s="629"/>
      <c r="S435" s="629"/>
      <c r="T435" s="629"/>
      <c r="U435" s="629"/>
      <c r="V435" s="629"/>
    </row>
    <row r="436" spans="16:22" ht="12.75">
      <c r="P436" s="629"/>
      <c r="Q436" s="629"/>
      <c r="R436" s="629"/>
      <c r="S436" s="629"/>
      <c r="T436" s="629"/>
      <c r="U436" s="629"/>
      <c r="V436" s="629"/>
    </row>
    <row r="437" spans="16:22" ht="12.75">
      <c r="P437" s="629"/>
      <c r="Q437" s="629"/>
      <c r="R437" s="629"/>
      <c r="S437" s="629"/>
      <c r="T437" s="629"/>
      <c r="U437" s="629"/>
      <c r="V437" s="629"/>
    </row>
    <row r="438" spans="16:22" ht="12.75">
      <c r="P438" s="629"/>
      <c r="Q438" s="629"/>
      <c r="R438" s="629"/>
      <c r="S438" s="629"/>
      <c r="T438" s="629"/>
      <c r="U438" s="629"/>
      <c r="V438" s="629"/>
    </row>
    <row r="439" spans="16:22" ht="12.75">
      <c r="P439" s="629"/>
      <c r="Q439" s="629"/>
      <c r="R439" s="629"/>
      <c r="S439" s="629"/>
      <c r="T439" s="629"/>
      <c r="U439" s="629"/>
      <c r="V439" s="629"/>
    </row>
    <row r="440" spans="16:22" ht="12.75">
      <c r="P440" s="629"/>
      <c r="Q440" s="629"/>
      <c r="R440" s="629"/>
      <c r="S440" s="629"/>
      <c r="T440" s="629"/>
      <c r="U440" s="629"/>
      <c r="V440" s="629"/>
    </row>
    <row r="441" spans="16:22" ht="12.75">
      <c r="P441" s="629"/>
      <c r="Q441" s="629"/>
      <c r="R441" s="629"/>
      <c r="S441" s="629"/>
      <c r="T441" s="629"/>
      <c r="U441" s="629"/>
      <c r="V441" s="629"/>
    </row>
    <row r="442" spans="16:22" ht="12.75">
      <c r="P442" s="629"/>
      <c r="Q442" s="629"/>
      <c r="R442" s="629"/>
      <c r="S442" s="629"/>
      <c r="T442" s="629"/>
      <c r="U442" s="629"/>
      <c r="V442" s="629"/>
    </row>
    <row r="443" spans="16:22" ht="12.75">
      <c r="P443" s="629"/>
      <c r="Q443" s="629"/>
      <c r="R443" s="629"/>
      <c r="S443" s="629"/>
      <c r="T443" s="629"/>
      <c r="U443" s="629"/>
      <c r="V443" s="629"/>
    </row>
    <row r="444" spans="16:22" ht="12.75">
      <c r="P444" s="629"/>
      <c r="Q444" s="629"/>
      <c r="R444" s="629"/>
      <c r="S444" s="629"/>
      <c r="T444" s="629"/>
      <c r="U444" s="629"/>
      <c r="V444" s="629"/>
    </row>
    <row r="445" spans="16:22" ht="12.75">
      <c r="P445" s="629"/>
      <c r="Q445" s="629"/>
      <c r="R445" s="629"/>
      <c r="S445" s="629"/>
      <c r="T445" s="629"/>
      <c r="U445" s="629"/>
      <c r="V445" s="629"/>
    </row>
    <row r="446" spans="16:22" ht="12.75">
      <c r="P446" s="629"/>
      <c r="Q446" s="629"/>
      <c r="R446" s="629"/>
      <c r="S446" s="629"/>
      <c r="T446" s="629"/>
      <c r="U446" s="629"/>
      <c r="V446" s="629"/>
    </row>
    <row r="447" spans="16:22" ht="12.75">
      <c r="P447" s="629"/>
      <c r="Q447" s="629"/>
      <c r="R447" s="629"/>
      <c r="S447" s="629"/>
      <c r="T447" s="629"/>
      <c r="U447" s="629"/>
      <c r="V447" s="629"/>
    </row>
    <row r="448" spans="16:22" ht="12.75">
      <c r="P448" s="629"/>
      <c r="Q448" s="629"/>
      <c r="R448" s="629"/>
      <c r="S448" s="629"/>
      <c r="T448" s="629"/>
      <c r="U448" s="629"/>
      <c r="V448" s="629"/>
    </row>
    <row r="449" spans="16:22" ht="12.75">
      <c r="P449" s="629"/>
      <c r="Q449" s="629"/>
      <c r="R449" s="629"/>
      <c r="S449" s="629"/>
      <c r="T449" s="629"/>
      <c r="U449" s="629"/>
      <c r="V449" s="629"/>
    </row>
    <row r="450" spans="16:22" ht="12.75">
      <c r="P450" s="629"/>
      <c r="Q450" s="629"/>
      <c r="R450" s="629"/>
      <c r="S450" s="629"/>
      <c r="T450" s="629"/>
      <c r="U450" s="629"/>
      <c r="V450" s="629"/>
    </row>
    <row r="451" spans="16:22" ht="12.75">
      <c r="P451" s="629"/>
      <c r="Q451" s="629"/>
      <c r="R451" s="629"/>
      <c r="S451" s="629"/>
      <c r="T451" s="629"/>
      <c r="U451" s="629"/>
      <c r="V451" s="629"/>
    </row>
    <row r="452" spans="16:22" ht="12.75">
      <c r="P452" s="629"/>
      <c r="Q452" s="629"/>
      <c r="R452" s="629"/>
      <c r="S452" s="629"/>
      <c r="T452" s="629"/>
      <c r="U452" s="629"/>
      <c r="V452" s="629"/>
    </row>
    <row r="453" spans="16:22" ht="12.75">
      <c r="P453" s="629"/>
      <c r="Q453" s="629"/>
      <c r="R453" s="629"/>
      <c r="S453" s="629"/>
      <c r="T453" s="629"/>
      <c r="U453" s="629"/>
      <c r="V453" s="629"/>
    </row>
    <row r="454" spans="16:22" ht="12.75">
      <c r="P454" s="629"/>
      <c r="Q454" s="629"/>
      <c r="R454" s="629"/>
      <c r="S454" s="629"/>
      <c r="T454" s="629"/>
      <c r="U454" s="629"/>
      <c r="V454" s="629"/>
    </row>
    <row r="455" spans="16:22" ht="12.75">
      <c r="P455" s="629"/>
      <c r="Q455" s="629"/>
      <c r="R455" s="629"/>
      <c r="S455" s="629"/>
      <c r="T455" s="629"/>
      <c r="U455" s="629"/>
      <c r="V455" s="629"/>
    </row>
    <row r="456" spans="16:22" ht="12.75">
      <c r="P456" s="629"/>
      <c r="Q456" s="629"/>
      <c r="R456" s="629"/>
      <c r="S456" s="629"/>
      <c r="T456" s="629"/>
      <c r="U456" s="629"/>
      <c r="V456" s="629"/>
    </row>
    <row r="457" spans="16:22" ht="12.75">
      <c r="P457" s="629"/>
      <c r="Q457" s="629"/>
      <c r="R457" s="629"/>
      <c r="S457" s="629"/>
      <c r="T457" s="629"/>
      <c r="U457" s="629"/>
      <c r="V457" s="629"/>
    </row>
    <row r="458" spans="16:22" ht="12.75">
      <c r="P458" s="629"/>
      <c r="Q458" s="629"/>
      <c r="R458" s="629"/>
      <c r="S458" s="629"/>
      <c r="T458" s="629"/>
      <c r="U458" s="629"/>
      <c r="V458" s="629"/>
    </row>
    <row r="459" spans="16:22" ht="12.75">
      <c r="P459" s="629"/>
      <c r="Q459" s="629"/>
      <c r="R459" s="629"/>
      <c r="S459" s="629"/>
      <c r="T459" s="629"/>
      <c r="U459" s="629"/>
      <c r="V459" s="629"/>
    </row>
    <row r="460" spans="16:22" ht="12.75">
      <c r="P460" s="629"/>
      <c r="Q460" s="629"/>
      <c r="R460" s="629"/>
      <c r="S460" s="629"/>
      <c r="T460" s="629"/>
      <c r="U460" s="629"/>
      <c r="V460" s="629"/>
    </row>
    <row r="461" spans="16:22" ht="12.75">
      <c r="P461" s="629"/>
      <c r="Q461" s="629"/>
      <c r="R461" s="629"/>
      <c r="S461" s="629"/>
      <c r="T461" s="629"/>
      <c r="U461" s="629"/>
      <c r="V461" s="629"/>
    </row>
    <row r="462" spans="16:22" ht="12.75">
      <c r="P462" s="629"/>
      <c r="Q462" s="629"/>
      <c r="R462" s="629"/>
      <c r="S462" s="629"/>
      <c r="T462" s="629"/>
      <c r="U462" s="629"/>
      <c r="V462" s="629"/>
    </row>
    <row r="463" spans="16:22" ht="12.75">
      <c r="P463" s="629"/>
      <c r="Q463" s="629"/>
      <c r="R463" s="629"/>
      <c r="S463" s="629"/>
      <c r="T463" s="629"/>
      <c r="U463" s="629"/>
      <c r="V463" s="629"/>
    </row>
    <row r="464" spans="16:22" ht="12.75">
      <c r="P464" s="629"/>
      <c r="Q464" s="629"/>
      <c r="R464" s="629"/>
      <c r="S464" s="629"/>
      <c r="T464" s="629"/>
      <c r="U464" s="629"/>
      <c r="V464" s="629"/>
    </row>
    <row r="465" spans="16:22" ht="12.75">
      <c r="P465" s="629"/>
      <c r="Q465" s="629"/>
      <c r="R465" s="629"/>
      <c r="S465" s="629"/>
      <c r="T465" s="629"/>
      <c r="U465" s="629"/>
      <c r="V465" s="629"/>
    </row>
    <row r="466" spans="16:22" ht="12.75">
      <c r="P466" s="629"/>
      <c r="Q466" s="629"/>
      <c r="R466" s="629"/>
      <c r="S466" s="629"/>
      <c r="T466" s="629"/>
      <c r="U466" s="629"/>
      <c r="V466" s="629"/>
    </row>
    <row r="467" spans="16:22" ht="12.75">
      <c r="P467" s="629"/>
      <c r="Q467" s="629"/>
      <c r="R467" s="629"/>
      <c r="S467" s="629"/>
      <c r="T467" s="629"/>
      <c r="U467" s="629"/>
      <c r="V467" s="629"/>
    </row>
    <row r="468" spans="16:22" ht="12.75">
      <c r="P468" s="629"/>
      <c r="Q468" s="629"/>
      <c r="R468" s="629"/>
      <c r="S468" s="629"/>
      <c r="T468" s="629"/>
      <c r="U468" s="629"/>
      <c r="V468" s="629"/>
    </row>
    <row r="469" spans="16:22" ht="12.75">
      <c r="P469" s="629"/>
      <c r="Q469" s="629"/>
      <c r="R469" s="629"/>
      <c r="S469" s="629"/>
      <c r="T469" s="629"/>
      <c r="U469" s="629"/>
      <c r="V469" s="629"/>
    </row>
    <row r="470" spans="16:22" ht="12.75">
      <c r="P470" s="629"/>
      <c r="Q470" s="629"/>
      <c r="R470" s="629"/>
      <c r="S470" s="629"/>
      <c r="T470" s="629"/>
      <c r="U470" s="629"/>
      <c r="V470" s="629"/>
    </row>
    <row r="471" spans="16:22" ht="12.75">
      <c r="P471" s="629"/>
      <c r="Q471" s="629"/>
      <c r="R471" s="629"/>
      <c r="S471" s="629"/>
      <c r="T471" s="629"/>
      <c r="U471" s="629"/>
      <c r="V471" s="629"/>
    </row>
    <row r="472" spans="16:22" ht="12.75">
      <c r="P472" s="629"/>
      <c r="Q472" s="629"/>
      <c r="R472" s="629"/>
      <c r="S472" s="629"/>
      <c r="T472" s="629"/>
      <c r="U472" s="629"/>
      <c r="V472" s="629"/>
    </row>
    <row r="473" spans="16:22" ht="12.75">
      <c r="P473" s="629"/>
      <c r="Q473" s="629"/>
      <c r="R473" s="629"/>
      <c r="S473" s="629"/>
      <c r="T473" s="629"/>
      <c r="U473" s="629"/>
      <c r="V473" s="629"/>
    </row>
    <row r="474" spans="16:22" ht="12.75">
      <c r="P474" s="629"/>
      <c r="Q474" s="629"/>
      <c r="R474" s="629"/>
      <c r="S474" s="629"/>
      <c r="T474" s="629"/>
      <c r="U474" s="629"/>
      <c r="V474" s="629"/>
    </row>
    <row r="475" spans="16:22" ht="12.75">
      <c r="P475" s="629"/>
      <c r="Q475" s="629"/>
      <c r="R475" s="629"/>
      <c r="S475" s="629"/>
      <c r="T475" s="629"/>
      <c r="U475" s="629"/>
      <c r="V475" s="629"/>
    </row>
    <row r="476" spans="16:22" ht="12.75">
      <c r="P476" s="629"/>
      <c r="Q476" s="629"/>
      <c r="R476" s="629"/>
      <c r="S476" s="629"/>
      <c r="T476" s="629"/>
      <c r="U476" s="629"/>
      <c r="V476" s="629"/>
    </row>
    <row r="477" spans="16:22" ht="12.75">
      <c r="P477" s="629"/>
      <c r="Q477" s="629"/>
      <c r="R477" s="629"/>
      <c r="S477" s="629"/>
      <c r="T477" s="629"/>
      <c r="U477" s="629"/>
      <c r="V477" s="629"/>
    </row>
    <row r="478" spans="16:22" ht="12.75">
      <c r="P478" s="629"/>
      <c r="Q478" s="629"/>
      <c r="R478" s="629"/>
      <c r="S478" s="629"/>
      <c r="T478" s="629"/>
      <c r="U478" s="629"/>
      <c r="V478" s="629"/>
    </row>
    <row r="479" spans="16:22" ht="12.75">
      <c r="P479" s="629"/>
      <c r="Q479" s="629"/>
      <c r="R479" s="629"/>
      <c r="S479" s="629"/>
      <c r="T479" s="629"/>
      <c r="U479" s="629"/>
      <c r="V479" s="629"/>
    </row>
    <row r="480" spans="16:22" ht="12.75">
      <c r="P480" s="629"/>
      <c r="Q480" s="629"/>
      <c r="R480" s="629"/>
      <c r="S480" s="629"/>
      <c r="T480" s="629"/>
      <c r="U480" s="629"/>
      <c r="V480" s="629"/>
    </row>
    <row r="481" spans="16:22" ht="12.75">
      <c r="P481" s="629"/>
      <c r="Q481" s="629"/>
      <c r="R481" s="629"/>
      <c r="S481" s="629"/>
      <c r="T481" s="629"/>
      <c r="U481" s="629"/>
      <c r="V481" s="629"/>
    </row>
    <row r="482" spans="16:22" ht="12.75">
      <c r="P482" s="629"/>
      <c r="Q482" s="629"/>
      <c r="R482" s="629"/>
      <c r="S482" s="629"/>
      <c r="T482" s="629"/>
      <c r="U482" s="629"/>
      <c r="V482" s="629"/>
    </row>
    <row r="483" spans="16:22" ht="12.75">
      <c r="P483" s="629"/>
      <c r="Q483" s="629"/>
      <c r="R483" s="629"/>
      <c r="S483" s="629"/>
      <c r="T483" s="629"/>
      <c r="U483" s="629"/>
      <c r="V483" s="629"/>
    </row>
    <row r="484" spans="16:22" ht="12.75">
      <c r="P484" s="629"/>
      <c r="Q484" s="629"/>
      <c r="R484" s="629"/>
      <c r="S484" s="629"/>
      <c r="T484" s="629"/>
      <c r="U484" s="629"/>
      <c r="V484" s="629"/>
    </row>
    <row r="485" spans="16:22" ht="12.75">
      <c r="P485" s="629"/>
      <c r="Q485" s="629"/>
      <c r="R485" s="629"/>
      <c r="S485" s="629"/>
      <c r="T485" s="629"/>
      <c r="U485" s="629"/>
      <c r="V485" s="629"/>
    </row>
    <row r="486" spans="16:22" ht="12.75">
      <c r="P486" s="629"/>
      <c r="Q486" s="629"/>
      <c r="R486" s="629"/>
      <c r="S486" s="629"/>
      <c r="T486" s="629"/>
      <c r="U486" s="629"/>
      <c r="V486" s="629"/>
    </row>
    <row r="487" spans="16:22" ht="12.75">
      <c r="P487" s="629"/>
      <c r="Q487" s="629"/>
      <c r="R487" s="629"/>
      <c r="S487" s="629"/>
      <c r="T487" s="629"/>
      <c r="U487" s="629"/>
      <c r="V487" s="629"/>
    </row>
    <row r="488" spans="16:22" ht="12.75">
      <c r="P488" s="629"/>
      <c r="Q488" s="629"/>
      <c r="R488" s="629"/>
      <c r="S488" s="629"/>
      <c r="T488" s="629"/>
      <c r="U488" s="629"/>
      <c r="V488" s="629"/>
    </row>
    <row r="489" spans="16:22" ht="12.75">
      <c r="P489" s="629"/>
      <c r="Q489" s="629"/>
      <c r="R489" s="629"/>
      <c r="S489" s="629"/>
      <c r="T489" s="629"/>
      <c r="U489" s="629"/>
      <c r="V489" s="629"/>
    </row>
    <row r="490" spans="16:22" ht="12.75">
      <c r="P490" s="629"/>
      <c r="Q490" s="629"/>
      <c r="R490" s="629"/>
      <c r="S490" s="629"/>
      <c r="T490" s="629"/>
      <c r="U490" s="629"/>
      <c r="V490" s="629"/>
    </row>
    <row r="491" spans="16:22" ht="12.75">
      <c r="P491" s="629"/>
      <c r="Q491" s="629"/>
      <c r="R491" s="629"/>
      <c r="S491" s="629"/>
      <c r="T491" s="629"/>
      <c r="U491" s="629"/>
      <c r="V491" s="629"/>
    </row>
    <row r="492" spans="16:22" ht="12.75">
      <c r="P492" s="629"/>
      <c r="Q492" s="629"/>
      <c r="R492" s="629"/>
      <c r="S492" s="629"/>
      <c r="T492" s="629"/>
      <c r="U492" s="629"/>
      <c r="V492" s="629"/>
    </row>
    <row r="493" spans="16:22" ht="12.75">
      <c r="P493" s="629"/>
      <c r="Q493" s="629"/>
      <c r="R493" s="629"/>
      <c r="S493" s="629"/>
      <c r="T493" s="629"/>
      <c r="U493" s="629"/>
      <c r="V493" s="629"/>
    </row>
    <row r="494" spans="16:22" ht="12.75">
      <c r="P494" s="629"/>
      <c r="Q494" s="629"/>
      <c r="R494" s="629"/>
      <c r="S494" s="629"/>
      <c r="T494" s="629"/>
      <c r="U494" s="629"/>
      <c r="V494" s="629"/>
    </row>
    <row r="495" spans="16:22" ht="12.75">
      <c r="P495" s="629"/>
      <c r="Q495" s="629"/>
      <c r="R495" s="629"/>
      <c r="S495" s="629"/>
      <c r="T495" s="629"/>
      <c r="U495" s="629"/>
      <c r="V495" s="629"/>
    </row>
    <row r="496" spans="16:22" ht="12.75">
      <c r="P496" s="629"/>
      <c r="Q496" s="629"/>
      <c r="R496" s="629"/>
      <c r="S496" s="629"/>
      <c r="T496" s="629"/>
      <c r="U496" s="629"/>
      <c r="V496" s="629"/>
    </row>
    <row r="497" spans="16:22" ht="12.75">
      <c r="P497" s="629"/>
      <c r="Q497" s="629"/>
      <c r="R497" s="629"/>
      <c r="S497" s="629"/>
      <c r="T497" s="629"/>
      <c r="U497" s="629"/>
      <c r="V497" s="629"/>
    </row>
    <row r="498" spans="16:22" ht="12.75">
      <c r="P498" s="629"/>
      <c r="Q498" s="629"/>
      <c r="R498" s="629"/>
      <c r="S498" s="629"/>
      <c r="T498" s="629"/>
      <c r="U498" s="629"/>
      <c r="V498" s="629"/>
    </row>
    <row r="499" spans="16:22" ht="12.75">
      <c r="P499" s="629"/>
      <c r="Q499" s="629"/>
      <c r="R499" s="629"/>
      <c r="S499" s="629"/>
      <c r="T499" s="629"/>
      <c r="U499" s="629"/>
      <c r="V499" s="629"/>
    </row>
    <row r="500" spans="16:22" ht="12.75">
      <c r="P500" s="629"/>
      <c r="Q500" s="629"/>
      <c r="R500" s="629"/>
      <c r="S500" s="629"/>
      <c r="T500" s="629"/>
      <c r="U500" s="629"/>
      <c r="V500" s="629"/>
    </row>
    <row r="501" spans="16:22" ht="12.75">
      <c r="P501" s="629"/>
      <c r="Q501" s="629"/>
      <c r="R501" s="629"/>
      <c r="S501" s="629"/>
      <c r="T501" s="629"/>
      <c r="U501" s="629"/>
      <c r="V501" s="629"/>
    </row>
    <row r="502" spans="16:22" ht="12.75">
      <c r="P502" s="629"/>
      <c r="Q502" s="629"/>
      <c r="R502" s="629"/>
      <c r="S502" s="629"/>
      <c r="T502" s="629"/>
      <c r="U502" s="629"/>
      <c r="V502" s="629"/>
    </row>
    <row r="503" spans="16:22" ht="12.75">
      <c r="P503" s="629"/>
      <c r="Q503" s="629"/>
      <c r="R503" s="629"/>
      <c r="S503" s="629"/>
      <c r="T503" s="629"/>
      <c r="U503" s="629"/>
      <c r="V503" s="629"/>
    </row>
    <row r="504" spans="16:22" ht="12.75">
      <c r="P504" s="629"/>
      <c r="Q504" s="629"/>
      <c r="R504" s="629"/>
      <c r="S504" s="629"/>
      <c r="T504" s="629"/>
      <c r="U504" s="629"/>
      <c r="V504" s="629"/>
    </row>
    <row r="505" spans="16:22" ht="12.75">
      <c r="P505" s="629"/>
      <c r="Q505" s="629"/>
      <c r="R505" s="629"/>
      <c r="S505" s="629"/>
      <c r="T505" s="629"/>
      <c r="U505" s="629"/>
      <c r="V505" s="629"/>
    </row>
    <row r="506" spans="16:22" ht="12.75">
      <c r="P506" s="629"/>
      <c r="Q506" s="629"/>
      <c r="R506" s="629"/>
      <c r="S506" s="629"/>
      <c r="T506" s="629"/>
      <c r="U506" s="629"/>
      <c r="V506" s="629"/>
    </row>
    <row r="507" spans="16:22" ht="12.75">
      <c r="P507" s="629"/>
      <c r="Q507" s="629"/>
      <c r="R507" s="629"/>
      <c r="S507" s="629"/>
      <c r="T507" s="629"/>
      <c r="U507" s="629"/>
      <c r="V507" s="629"/>
    </row>
    <row r="508" spans="16:22" ht="12.75">
      <c r="P508" s="629"/>
      <c r="Q508" s="629"/>
      <c r="R508" s="629"/>
      <c r="S508" s="629"/>
      <c r="T508" s="629"/>
      <c r="U508" s="629"/>
      <c r="V508" s="629"/>
    </row>
    <row r="509" spans="16:22" ht="12.75">
      <c r="P509" s="629"/>
      <c r="Q509" s="629"/>
      <c r="R509" s="629"/>
      <c r="S509" s="629"/>
      <c r="T509" s="629"/>
      <c r="U509" s="629"/>
      <c r="V509" s="629"/>
    </row>
    <row r="510" spans="16:22" ht="12.75">
      <c r="P510" s="629"/>
      <c r="Q510" s="629"/>
      <c r="R510" s="629"/>
      <c r="S510" s="629"/>
      <c r="T510" s="629"/>
      <c r="U510" s="629"/>
      <c r="V510" s="629"/>
    </row>
    <row r="511" spans="16:22" ht="12.75">
      <c r="P511" s="629"/>
      <c r="Q511" s="629"/>
      <c r="R511" s="629"/>
      <c r="S511" s="629"/>
      <c r="T511" s="629"/>
      <c r="U511" s="629"/>
      <c r="V511" s="629"/>
    </row>
    <row r="512" spans="16:22" ht="12.75">
      <c r="P512" s="629"/>
      <c r="Q512" s="629"/>
      <c r="R512" s="629"/>
      <c r="S512" s="629"/>
      <c r="T512" s="629"/>
      <c r="U512" s="629"/>
      <c r="V512" s="629"/>
    </row>
    <row r="513" spans="16:22" ht="12.75">
      <c r="P513" s="629"/>
      <c r="Q513" s="629"/>
      <c r="R513" s="629"/>
      <c r="S513" s="629"/>
      <c r="T513" s="629"/>
      <c r="U513" s="629"/>
      <c r="V513" s="629"/>
    </row>
    <row r="514" spans="16:22" ht="12.75">
      <c r="P514" s="629"/>
      <c r="Q514" s="629"/>
      <c r="R514" s="629"/>
      <c r="S514" s="629"/>
      <c r="T514" s="629"/>
      <c r="U514" s="629"/>
      <c r="V514" s="629"/>
    </row>
    <row r="515" spans="16:22" ht="12.75">
      <c r="P515" s="629"/>
      <c r="Q515" s="629"/>
      <c r="R515" s="629"/>
      <c r="S515" s="629"/>
      <c r="T515" s="629"/>
      <c r="U515" s="629"/>
      <c r="V515" s="629"/>
    </row>
    <row r="516" spans="16:22" ht="12.75">
      <c r="P516" s="629"/>
      <c r="Q516" s="629"/>
      <c r="R516" s="629"/>
      <c r="S516" s="629"/>
      <c r="T516" s="629"/>
      <c r="U516" s="629"/>
      <c r="V516" s="629"/>
    </row>
    <row r="517" spans="16:22" ht="12.75">
      <c r="P517" s="629"/>
      <c r="Q517" s="629"/>
      <c r="R517" s="629"/>
      <c r="S517" s="629"/>
      <c r="T517" s="629"/>
      <c r="U517" s="629"/>
      <c r="V517" s="629"/>
    </row>
    <row r="518" spans="16:22" ht="12.75">
      <c r="P518" s="629"/>
      <c r="Q518" s="629"/>
      <c r="R518" s="629"/>
      <c r="S518" s="629"/>
      <c r="T518" s="629"/>
      <c r="U518" s="629"/>
      <c r="V518" s="629"/>
    </row>
    <row r="519" spans="16:22" ht="12.75">
      <c r="P519" s="629"/>
      <c r="Q519" s="629"/>
      <c r="R519" s="629"/>
      <c r="S519" s="629"/>
      <c r="T519" s="629"/>
      <c r="U519" s="629"/>
      <c r="V519" s="629"/>
    </row>
    <row r="520" spans="16:22" ht="12.75">
      <c r="P520" s="629"/>
      <c r="Q520" s="629"/>
      <c r="R520" s="629"/>
      <c r="S520" s="629"/>
      <c r="T520" s="629"/>
      <c r="U520" s="629"/>
      <c r="V520" s="629"/>
    </row>
    <row r="521" spans="16:22" ht="12.75">
      <c r="P521" s="629"/>
      <c r="Q521" s="629"/>
      <c r="R521" s="629"/>
      <c r="S521" s="629"/>
      <c r="T521" s="629"/>
      <c r="U521" s="629"/>
      <c r="V521" s="629"/>
    </row>
    <row r="522" spans="16:22" ht="12.75">
      <c r="P522" s="629"/>
      <c r="Q522" s="629"/>
      <c r="R522" s="629"/>
      <c r="S522" s="629"/>
      <c r="T522" s="629"/>
      <c r="U522" s="629"/>
      <c r="V522" s="629"/>
    </row>
    <row r="523" spans="16:22" ht="12.75">
      <c r="P523" s="629"/>
      <c r="Q523" s="629"/>
      <c r="R523" s="629"/>
      <c r="S523" s="629"/>
      <c r="T523" s="629"/>
      <c r="U523" s="629"/>
      <c r="V523" s="629"/>
    </row>
    <row r="524" spans="16:22" ht="12.75">
      <c r="P524" s="629"/>
      <c r="Q524" s="629"/>
      <c r="R524" s="629"/>
      <c r="S524" s="629"/>
      <c r="T524" s="629"/>
      <c r="U524" s="629"/>
      <c r="V524" s="629"/>
    </row>
    <row r="525" spans="16:22" ht="12.75">
      <c r="P525" s="629"/>
      <c r="Q525" s="629"/>
      <c r="R525" s="629"/>
      <c r="S525" s="629"/>
      <c r="T525" s="629"/>
      <c r="U525" s="629"/>
      <c r="V525" s="629"/>
    </row>
    <row r="526" spans="16:22" ht="12.75">
      <c r="P526" s="629"/>
      <c r="Q526" s="629"/>
      <c r="R526" s="629"/>
      <c r="S526" s="629"/>
      <c r="T526" s="629"/>
      <c r="U526" s="629"/>
      <c r="V526" s="629"/>
    </row>
    <row r="527" spans="16:22" ht="12.75">
      <c r="P527" s="629"/>
      <c r="Q527" s="629"/>
      <c r="R527" s="629"/>
      <c r="S527" s="629"/>
      <c r="T527" s="629"/>
      <c r="U527" s="629"/>
      <c r="V527" s="629"/>
    </row>
    <row r="528" spans="16:22" ht="12.75">
      <c r="P528" s="629"/>
      <c r="Q528" s="629"/>
      <c r="R528" s="629"/>
      <c r="S528" s="629"/>
      <c r="T528" s="629"/>
      <c r="U528" s="629"/>
      <c r="V528" s="629"/>
    </row>
    <row r="529" spans="16:22" ht="12.75">
      <c r="P529" s="629"/>
      <c r="Q529" s="629"/>
      <c r="R529" s="629"/>
      <c r="S529" s="629"/>
      <c r="T529" s="629"/>
      <c r="U529" s="629"/>
      <c r="V529" s="629"/>
    </row>
    <row r="530" spans="16:22" ht="12.75">
      <c r="P530" s="629"/>
      <c r="Q530" s="629"/>
      <c r="R530" s="629"/>
      <c r="S530" s="629"/>
      <c r="T530" s="629"/>
      <c r="U530" s="629"/>
      <c r="V530" s="629"/>
    </row>
    <row r="531" spans="16:22" ht="12.75">
      <c r="P531" s="629"/>
      <c r="Q531" s="629"/>
      <c r="R531" s="629"/>
      <c r="S531" s="629"/>
      <c r="T531" s="629"/>
      <c r="U531" s="629"/>
      <c r="V531" s="629"/>
    </row>
    <row r="532" spans="16:22" ht="12.75">
      <c r="P532" s="629"/>
      <c r="Q532" s="629"/>
      <c r="R532" s="629"/>
      <c r="S532" s="629"/>
      <c r="T532" s="629"/>
      <c r="U532" s="629"/>
      <c r="V532" s="629"/>
    </row>
    <row r="533" spans="16:22" ht="12.75">
      <c r="P533" s="629"/>
      <c r="Q533" s="629"/>
      <c r="R533" s="629"/>
      <c r="S533" s="629"/>
      <c r="T533" s="629"/>
      <c r="U533" s="629"/>
      <c r="V533" s="629"/>
    </row>
    <row r="534" spans="16:22" ht="12.75">
      <c r="P534" s="629"/>
      <c r="Q534" s="629"/>
      <c r="R534" s="629"/>
      <c r="S534" s="629"/>
      <c r="T534" s="629"/>
      <c r="U534" s="629"/>
      <c r="V534" s="629"/>
    </row>
    <row r="535" spans="16:22" ht="12.75">
      <c r="P535" s="629"/>
      <c r="Q535" s="629"/>
      <c r="R535" s="629"/>
      <c r="S535" s="629"/>
      <c r="T535" s="629"/>
      <c r="U535" s="629"/>
      <c r="V535" s="629"/>
    </row>
    <row r="536" spans="16:22" ht="12.75">
      <c r="P536" s="629"/>
      <c r="Q536" s="629"/>
      <c r="R536" s="629"/>
      <c r="S536" s="629"/>
      <c r="T536" s="629"/>
      <c r="U536" s="629"/>
      <c r="V536" s="629"/>
    </row>
    <row r="537" spans="16:22" ht="12.75">
      <c r="P537" s="629"/>
      <c r="Q537" s="629"/>
      <c r="R537" s="629"/>
      <c r="S537" s="629"/>
      <c r="T537" s="629"/>
      <c r="U537" s="629"/>
      <c r="V537" s="629"/>
    </row>
    <row r="538" spans="16:22" ht="12.75">
      <c r="P538" s="629"/>
      <c r="Q538" s="629"/>
      <c r="R538" s="629"/>
      <c r="S538" s="629"/>
      <c r="T538" s="629"/>
      <c r="U538" s="629"/>
      <c r="V538" s="629"/>
    </row>
    <row r="539" spans="16:22" ht="12.75">
      <c r="P539" s="629"/>
      <c r="Q539" s="629"/>
      <c r="R539" s="629"/>
      <c r="S539" s="629"/>
      <c r="T539" s="629"/>
      <c r="U539" s="629"/>
      <c r="V539" s="629"/>
    </row>
    <row r="540" spans="16:22" ht="12.75">
      <c r="P540" s="629"/>
      <c r="Q540" s="629"/>
      <c r="R540" s="629"/>
      <c r="S540" s="629"/>
      <c r="T540" s="629"/>
      <c r="U540" s="629"/>
      <c r="V540" s="629"/>
    </row>
    <row r="541" spans="16:22" ht="12.75">
      <c r="P541" s="629"/>
      <c r="Q541" s="629"/>
      <c r="R541" s="629"/>
      <c r="S541" s="629"/>
      <c r="T541" s="629"/>
      <c r="U541" s="629"/>
      <c r="V541" s="629"/>
    </row>
    <row r="542" spans="16:22" ht="12.75">
      <c r="P542" s="629"/>
      <c r="Q542" s="629"/>
      <c r="R542" s="629"/>
      <c r="S542" s="629"/>
      <c r="T542" s="629"/>
      <c r="U542" s="629"/>
      <c r="V542" s="629"/>
    </row>
    <row r="543" spans="16:22" ht="12.75">
      <c r="P543" s="629"/>
      <c r="Q543" s="629"/>
      <c r="R543" s="629"/>
      <c r="S543" s="629"/>
      <c r="T543" s="629"/>
      <c r="U543" s="629"/>
      <c r="V543" s="629"/>
    </row>
    <row r="544" spans="16:22" ht="12.75">
      <c r="P544" s="629"/>
      <c r="Q544" s="629"/>
      <c r="R544" s="629"/>
      <c r="S544" s="629"/>
      <c r="T544" s="629"/>
      <c r="U544" s="629"/>
      <c r="V544" s="629"/>
    </row>
    <row r="545" spans="16:22" ht="12.75">
      <c r="P545" s="629"/>
      <c r="Q545" s="629"/>
      <c r="R545" s="629"/>
      <c r="S545" s="629"/>
      <c r="T545" s="629"/>
      <c r="U545" s="629"/>
      <c r="V545" s="629"/>
    </row>
    <row r="546" spans="16:22" ht="12.75">
      <c r="P546" s="629"/>
      <c r="Q546" s="629"/>
      <c r="R546" s="629"/>
      <c r="S546" s="629"/>
      <c r="T546" s="629"/>
      <c r="U546" s="629"/>
      <c r="V546" s="629"/>
    </row>
    <row r="547" spans="16:22" ht="12.75">
      <c r="P547" s="629"/>
      <c r="Q547" s="629"/>
      <c r="R547" s="629"/>
      <c r="S547" s="629"/>
      <c r="T547" s="629"/>
      <c r="U547" s="629"/>
      <c r="V547" s="629"/>
    </row>
    <row r="548" spans="16:22" ht="12.75">
      <c r="P548" s="629"/>
      <c r="Q548" s="629"/>
      <c r="R548" s="629"/>
      <c r="S548" s="629"/>
      <c r="T548" s="629"/>
      <c r="U548" s="629"/>
      <c r="V548" s="629"/>
    </row>
    <row r="549" spans="16:22" ht="12.75">
      <c r="P549" s="629"/>
      <c r="Q549" s="629"/>
      <c r="R549" s="629"/>
      <c r="S549" s="629"/>
      <c r="T549" s="629"/>
      <c r="U549" s="629"/>
      <c r="V549" s="629"/>
    </row>
    <row r="550" spans="16:22" ht="12.75">
      <c r="P550" s="629"/>
      <c r="Q550" s="629"/>
      <c r="R550" s="629"/>
      <c r="S550" s="629"/>
      <c r="T550" s="629"/>
      <c r="U550" s="629"/>
      <c r="V550" s="629"/>
    </row>
    <row r="551" spans="16:22" ht="12.75">
      <c r="P551" s="629"/>
      <c r="Q551" s="629"/>
      <c r="R551" s="629"/>
      <c r="S551" s="629"/>
      <c r="T551" s="629"/>
      <c r="U551" s="629"/>
      <c r="V551" s="629"/>
    </row>
    <row r="552" spans="16:22" ht="12.75">
      <c r="P552" s="629"/>
      <c r="Q552" s="629"/>
      <c r="R552" s="629"/>
      <c r="S552" s="629"/>
      <c r="T552" s="629"/>
      <c r="U552" s="629"/>
      <c r="V552" s="629"/>
    </row>
    <row r="553" spans="16:22" ht="12.75">
      <c r="P553" s="629"/>
      <c r="Q553" s="629"/>
      <c r="R553" s="629"/>
      <c r="S553" s="629"/>
      <c r="T553" s="629"/>
      <c r="U553" s="629"/>
      <c r="V553" s="629"/>
    </row>
    <row r="554" spans="16:22" ht="12.75">
      <c r="P554" s="629"/>
      <c r="Q554" s="629"/>
      <c r="R554" s="629"/>
      <c r="S554" s="629"/>
      <c r="T554" s="629"/>
      <c r="U554" s="629"/>
      <c r="V554" s="629"/>
    </row>
    <row r="555" spans="16:22" ht="12.75">
      <c r="P555" s="629"/>
      <c r="Q555" s="629"/>
      <c r="R555" s="629"/>
      <c r="S555" s="629"/>
      <c r="T555" s="629"/>
      <c r="U555" s="629"/>
      <c r="V555" s="629"/>
    </row>
    <row r="556" spans="16:22" ht="12.75">
      <c r="P556" s="629"/>
      <c r="Q556" s="629"/>
      <c r="R556" s="629"/>
      <c r="S556" s="629"/>
      <c r="T556" s="629"/>
      <c r="U556" s="629"/>
      <c r="V556" s="629"/>
    </row>
    <row r="557" spans="16:22" ht="12.75">
      <c r="P557" s="629"/>
      <c r="Q557" s="629"/>
      <c r="R557" s="629"/>
      <c r="S557" s="629"/>
      <c r="T557" s="629"/>
      <c r="U557" s="629"/>
      <c r="V557" s="629"/>
    </row>
    <row r="558" spans="16:22" ht="12.75">
      <c r="P558" s="629"/>
      <c r="Q558" s="629"/>
      <c r="R558" s="629"/>
      <c r="S558" s="629"/>
      <c r="T558" s="629"/>
      <c r="U558" s="629"/>
      <c r="V558" s="629"/>
    </row>
    <row r="559" spans="16:22" ht="12.75">
      <c r="P559" s="629"/>
      <c r="Q559" s="629"/>
      <c r="R559" s="629"/>
      <c r="S559" s="629"/>
      <c r="T559" s="629"/>
      <c r="U559" s="629"/>
      <c r="V559" s="629"/>
    </row>
    <row r="560" spans="16:22" ht="12.75">
      <c r="P560" s="629"/>
      <c r="Q560" s="629"/>
      <c r="R560" s="629"/>
      <c r="S560" s="629"/>
      <c r="T560" s="629"/>
      <c r="U560" s="629"/>
      <c r="V560" s="629"/>
    </row>
    <row r="561" spans="16:22" ht="12.75">
      <c r="P561" s="629"/>
      <c r="Q561" s="629"/>
      <c r="R561" s="629"/>
      <c r="S561" s="629"/>
      <c r="T561" s="629"/>
      <c r="U561" s="629"/>
      <c r="V561" s="629"/>
    </row>
    <row r="562" spans="16:22" ht="12.75">
      <c r="P562" s="629"/>
      <c r="Q562" s="629"/>
      <c r="R562" s="629"/>
      <c r="S562" s="629"/>
      <c r="T562" s="629"/>
      <c r="U562" s="629"/>
      <c r="V562" s="629"/>
    </row>
    <row r="563" spans="16:22" ht="12.75">
      <c r="P563" s="629"/>
      <c r="Q563" s="629"/>
      <c r="R563" s="629"/>
      <c r="S563" s="629"/>
      <c r="T563" s="629"/>
      <c r="U563" s="629"/>
      <c r="V563" s="629"/>
    </row>
    <row r="564" spans="16:22" ht="12.75">
      <c r="P564" s="629"/>
      <c r="Q564" s="629"/>
      <c r="R564" s="629"/>
      <c r="S564" s="629"/>
      <c r="T564" s="629"/>
      <c r="U564" s="629"/>
      <c r="V564" s="629"/>
    </row>
    <row r="565" spans="16:22" ht="12.75">
      <c r="P565" s="629"/>
      <c r="Q565" s="629"/>
      <c r="R565" s="629"/>
      <c r="S565" s="629"/>
      <c r="T565" s="629"/>
      <c r="U565" s="629"/>
      <c r="V565" s="629"/>
    </row>
    <row r="566" spans="16:22" ht="12.75">
      <c r="P566" s="629"/>
      <c r="Q566" s="629"/>
      <c r="R566" s="629"/>
      <c r="S566" s="629"/>
      <c r="T566" s="629"/>
      <c r="U566" s="629"/>
      <c r="V566" s="629"/>
    </row>
    <row r="567" spans="16:22" ht="12.75">
      <c r="P567" s="629"/>
      <c r="Q567" s="629"/>
      <c r="R567" s="629"/>
      <c r="S567" s="629"/>
      <c r="T567" s="629"/>
      <c r="U567" s="629"/>
      <c r="V567" s="629"/>
    </row>
    <row r="568" spans="16:22" ht="12.75">
      <c r="P568" s="629"/>
      <c r="Q568" s="629"/>
      <c r="R568" s="629"/>
      <c r="S568" s="629"/>
      <c r="T568" s="629"/>
      <c r="U568" s="629"/>
      <c r="V568" s="629"/>
    </row>
    <row r="569" spans="16:22" ht="12.75">
      <c r="P569" s="629"/>
      <c r="Q569" s="629"/>
      <c r="R569" s="629"/>
      <c r="S569" s="629"/>
      <c r="T569" s="629"/>
      <c r="U569" s="629"/>
      <c r="V569" s="629"/>
    </row>
    <row r="570" spans="16:22" ht="12.75">
      <c r="P570" s="629"/>
      <c r="Q570" s="629"/>
      <c r="R570" s="629"/>
      <c r="S570" s="629"/>
      <c r="T570" s="629"/>
      <c r="U570" s="629"/>
      <c r="V570" s="629"/>
    </row>
    <row r="571" spans="16:22" ht="12.75">
      <c r="P571" s="629"/>
      <c r="Q571" s="629"/>
      <c r="R571" s="629"/>
      <c r="S571" s="629"/>
      <c r="T571" s="629"/>
      <c r="U571" s="629"/>
      <c r="V571" s="629"/>
    </row>
    <row r="572" spans="16:22" ht="12.75">
      <c r="P572" s="629"/>
      <c r="Q572" s="629"/>
      <c r="R572" s="629"/>
      <c r="S572" s="629"/>
      <c r="T572" s="629"/>
      <c r="U572" s="629"/>
      <c r="V572" s="629"/>
    </row>
    <row r="573" spans="16:22" ht="12.75">
      <c r="P573" s="629"/>
      <c r="Q573" s="629"/>
      <c r="R573" s="629"/>
      <c r="S573" s="629"/>
      <c r="T573" s="629"/>
      <c r="U573" s="629"/>
      <c r="V573" s="629"/>
    </row>
    <row r="574" spans="16:22" ht="12.75">
      <c r="P574" s="629"/>
      <c r="Q574" s="629"/>
      <c r="R574" s="629"/>
      <c r="S574" s="629"/>
      <c r="T574" s="629"/>
      <c r="U574" s="629"/>
      <c r="V574" s="629"/>
    </row>
    <row r="575" spans="16:22" ht="12.75">
      <c r="P575" s="629"/>
      <c r="Q575" s="629"/>
      <c r="R575" s="629"/>
      <c r="S575" s="629"/>
      <c r="T575" s="629"/>
      <c r="U575" s="629"/>
      <c r="V575" s="629"/>
    </row>
    <row r="576" spans="16:22" ht="12.75">
      <c r="P576" s="629"/>
      <c r="Q576" s="629"/>
      <c r="R576" s="629"/>
      <c r="S576" s="629"/>
      <c r="T576" s="629"/>
      <c r="U576" s="629"/>
      <c r="V576" s="629"/>
    </row>
    <row r="577" spans="16:22" ht="12.75">
      <c r="P577" s="629"/>
      <c r="Q577" s="629"/>
      <c r="R577" s="629"/>
      <c r="S577" s="629"/>
      <c r="T577" s="629"/>
      <c r="U577" s="629"/>
      <c r="V577" s="629"/>
    </row>
    <row r="578" spans="16:22" ht="12.75">
      <c r="P578" s="629"/>
      <c r="Q578" s="629"/>
      <c r="R578" s="629"/>
      <c r="S578" s="629"/>
      <c r="T578" s="629"/>
      <c r="U578" s="629"/>
      <c r="V578" s="629"/>
    </row>
    <row r="579" spans="16:22" ht="12.75">
      <c r="P579" s="629"/>
      <c r="Q579" s="629"/>
      <c r="R579" s="629"/>
      <c r="S579" s="629"/>
      <c r="T579" s="629"/>
      <c r="U579" s="629"/>
      <c r="V579" s="629"/>
    </row>
    <row r="580" spans="16:22" ht="12.75">
      <c r="P580" s="629"/>
      <c r="Q580" s="629"/>
      <c r="R580" s="629"/>
      <c r="S580" s="629"/>
      <c r="T580" s="629"/>
      <c r="U580" s="629"/>
      <c r="V580" s="629"/>
    </row>
    <row r="581" spans="16:22" ht="12.75">
      <c r="P581" s="629"/>
      <c r="Q581" s="629"/>
      <c r="R581" s="629"/>
      <c r="S581" s="629"/>
      <c r="T581" s="629"/>
      <c r="U581" s="629"/>
      <c r="V581" s="629"/>
    </row>
    <row r="582" spans="16:22" ht="12.75">
      <c r="P582" s="629"/>
      <c r="Q582" s="629"/>
      <c r="R582" s="629"/>
      <c r="S582" s="629"/>
      <c r="T582" s="629"/>
      <c r="U582" s="629"/>
      <c r="V582" s="629"/>
    </row>
    <row r="583" spans="16:22" ht="12.75">
      <c r="P583" s="629"/>
      <c r="Q583" s="629"/>
      <c r="R583" s="629"/>
      <c r="S583" s="629"/>
      <c r="T583" s="629"/>
      <c r="U583" s="629"/>
      <c r="V583" s="629"/>
    </row>
    <row r="584" spans="16:22" ht="12.75">
      <c r="P584" s="629"/>
      <c r="Q584" s="629"/>
      <c r="R584" s="629"/>
      <c r="S584" s="629"/>
      <c r="T584" s="629"/>
      <c r="U584" s="629"/>
      <c r="V584" s="629"/>
    </row>
    <row r="585" spans="16:22" ht="12.75">
      <c r="P585" s="629"/>
      <c r="Q585" s="629"/>
      <c r="R585" s="629"/>
      <c r="S585" s="629"/>
      <c r="T585" s="629"/>
      <c r="U585" s="629"/>
      <c r="V585" s="629"/>
    </row>
    <row r="586" spans="16:22" ht="12.75">
      <c r="P586" s="629"/>
      <c r="Q586" s="629"/>
      <c r="R586" s="629"/>
      <c r="S586" s="629"/>
      <c r="T586" s="629"/>
      <c r="U586" s="629"/>
      <c r="V586" s="629"/>
    </row>
    <row r="587" spans="16:22" ht="12.75">
      <c r="P587" s="629"/>
      <c r="Q587" s="629"/>
      <c r="R587" s="629"/>
      <c r="S587" s="629"/>
      <c r="T587" s="629"/>
      <c r="U587" s="629"/>
      <c r="V587" s="629"/>
    </row>
    <row r="588" spans="16:22" ht="12.75">
      <c r="P588" s="629"/>
      <c r="Q588" s="629"/>
      <c r="R588" s="629"/>
      <c r="S588" s="629"/>
      <c r="T588" s="629"/>
      <c r="U588" s="629"/>
      <c r="V588" s="629"/>
    </row>
    <row r="589" spans="16:22" ht="12.75">
      <c r="P589" s="629"/>
      <c r="Q589" s="629"/>
      <c r="R589" s="629"/>
      <c r="S589" s="629"/>
      <c r="T589" s="629"/>
      <c r="U589" s="629"/>
      <c r="V589" s="629"/>
    </row>
    <row r="590" spans="16:22" ht="12.75">
      <c r="P590" s="629"/>
      <c r="Q590" s="629"/>
      <c r="R590" s="629"/>
      <c r="S590" s="629"/>
      <c r="T590" s="629"/>
      <c r="U590" s="629"/>
      <c r="V590" s="629"/>
    </row>
    <row r="591" spans="16:22" ht="12.75">
      <c r="P591" s="629"/>
      <c r="Q591" s="629"/>
      <c r="R591" s="629"/>
      <c r="S591" s="629"/>
      <c r="T591" s="629"/>
      <c r="U591" s="629"/>
      <c r="V591" s="629"/>
    </row>
    <row r="592" spans="16:22" ht="12.75">
      <c r="P592" s="629"/>
      <c r="Q592" s="629"/>
      <c r="R592" s="629"/>
      <c r="S592" s="629"/>
      <c r="T592" s="629"/>
      <c r="U592" s="629"/>
      <c r="V592" s="629"/>
    </row>
    <row r="593" spans="16:22" ht="12.75">
      <c r="P593" s="629"/>
      <c r="Q593" s="629"/>
      <c r="R593" s="629"/>
      <c r="S593" s="629"/>
      <c r="T593" s="629"/>
      <c r="U593" s="629"/>
      <c r="V593" s="629"/>
    </row>
    <row r="594" spans="16:22" ht="12.75">
      <c r="P594" s="629"/>
      <c r="Q594" s="629"/>
      <c r="R594" s="629"/>
      <c r="S594" s="629"/>
      <c r="T594" s="629"/>
      <c r="U594" s="629"/>
      <c r="V594" s="629"/>
    </row>
    <row r="595" spans="16:22" ht="12.75">
      <c r="P595" s="629"/>
      <c r="Q595" s="629"/>
      <c r="R595" s="629"/>
      <c r="S595" s="629"/>
      <c r="T595" s="629"/>
      <c r="U595" s="629"/>
      <c r="V595" s="629"/>
    </row>
    <row r="596" spans="16:22" ht="12.75">
      <c r="P596" s="629"/>
      <c r="Q596" s="629"/>
      <c r="R596" s="629"/>
      <c r="S596" s="629"/>
      <c r="T596" s="629"/>
      <c r="U596" s="629"/>
      <c r="V596" s="629"/>
    </row>
    <row r="597" spans="16:22" ht="12.75">
      <c r="P597" s="629"/>
      <c r="Q597" s="629"/>
      <c r="R597" s="629"/>
      <c r="S597" s="629"/>
      <c r="T597" s="629"/>
      <c r="U597" s="629"/>
      <c r="V597" s="629"/>
    </row>
    <row r="598" spans="16:22" ht="12.75">
      <c r="P598" s="629"/>
      <c r="Q598" s="629"/>
      <c r="R598" s="629"/>
      <c r="S598" s="629"/>
      <c r="T598" s="629"/>
      <c r="U598" s="629"/>
      <c r="V598" s="629"/>
    </row>
    <row r="599" spans="16:22" ht="12.75">
      <c r="P599" s="629"/>
      <c r="Q599" s="629"/>
      <c r="R599" s="629"/>
      <c r="S599" s="629"/>
      <c r="T599" s="629"/>
      <c r="U599" s="629"/>
      <c r="V599" s="629"/>
    </row>
    <row r="600" spans="16:22" ht="12.75">
      <c r="P600" s="629"/>
      <c r="Q600" s="629"/>
      <c r="R600" s="629"/>
      <c r="S600" s="629"/>
      <c r="T600" s="629"/>
      <c r="U600" s="629"/>
      <c r="V600" s="629"/>
    </row>
    <row r="601" spans="16:22" ht="12.75">
      <c r="P601" s="629"/>
      <c r="Q601" s="629"/>
      <c r="R601" s="629"/>
      <c r="S601" s="629"/>
      <c r="T601" s="629"/>
      <c r="U601" s="629"/>
      <c r="V601" s="629"/>
    </row>
    <row r="602" spans="16:22" ht="12.75">
      <c r="P602" s="629"/>
      <c r="Q602" s="629"/>
      <c r="R602" s="629"/>
      <c r="S602" s="629"/>
      <c r="T602" s="629"/>
      <c r="U602" s="629"/>
      <c r="V602" s="629"/>
    </row>
    <row r="603" spans="16:22" ht="12.75">
      <c r="P603" s="629"/>
      <c r="Q603" s="629"/>
      <c r="R603" s="629"/>
      <c r="S603" s="629"/>
      <c r="T603" s="629"/>
      <c r="U603" s="629"/>
      <c r="V603" s="629"/>
    </row>
    <row r="604" spans="16:22" ht="12.75">
      <c r="P604" s="629"/>
      <c r="Q604" s="629"/>
      <c r="R604" s="629"/>
      <c r="S604" s="629"/>
      <c r="T604" s="629"/>
      <c r="U604" s="629"/>
      <c r="V604" s="629"/>
    </row>
    <row r="605" spans="16:22" ht="12.75">
      <c r="P605" s="629"/>
      <c r="Q605" s="629"/>
      <c r="R605" s="629"/>
      <c r="S605" s="629"/>
      <c r="T605" s="629"/>
      <c r="U605" s="629"/>
      <c r="V605" s="629"/>
    </row>
    <row r="606" spans="16:22" ht="12.75">
      <c r="P606" s="629"/>
      <c r="Q606" s="629"/>
      <c r="R606" s="629"/>
      <c r="S606" s="629"/>
      <c r="T606" s="629"/>
      <c r="U606" s="629"/>
      <c r="V606" s="629"/>
    </row>
    <row r="607" spans="16:22" ht="12.75">
      <c r="P607" s="629"/>
      <c r="Q607" s="629"/>
      <c r="R607" s="629"/>
      <c r="S607" s="629"/>
      <c r="T607" s="629"/>
      <c r="U607" s="629"/>
      <c r="V607" s="629"/>
    </row>
    <row r="608" spans="16:22" ht="12.75">
      <c r="P608" s="629"/>
      <c r="Q608" s="629"/>
      <c r="R608" s="629"/>
      <c r="S608" s="629"/>
      <c r="T608" s="629"/>
      <c r="U608" s="629"/>
      <c r="V608" s="629"/>
    </row>
    <row r="609" spans="16:22" ht="12.75">
      <c r="P609" s="629"/>
      <c r="Q609" s="629"/>
      <c r="R609" s="629"/>
      <c r="S609" s="629"/>
      <c r="T609" s="629"/>
      <c r="U609" s="629"/>
      <c r="V609" s="629"/>
    </row>
    <row r="610" spans="16:22" ht="12.75">
      <c r="P610" s="629"/>
      <c r="Q610" s="629"/>
      <c r="R610" s="629"/>
      <c r="S610" s="629"/>
      <c r="T610" s="629"/>
      <c r="U610" s="629"/>
      <c r="V610" s="629"/>
    </row>
    <row r="611" spans="16:22" ht="12.75">
      <c r="P611" s="629"/>
      <c r="Q611" s="629"/>
      <c r="R611" s="629"/>
      <c r="S611" s="629"/>
      <c r="T611" s="629"/>
      <c r="U611" s="629"/>
      <c r="V611" s="629"/>
    </row>
    <row r="612" spans="16:22" ht="12.75">
      <c r="P612" s="629"/>
      <c r="Q612" s="629"/>
      <c r="R612" s="629"/>
      <c r="S612" s="629"/>
      <c r="T612" s="629"/>
      <c r="U612" s="629"/>
      <c r="V612" s="629"/>
    </row>
    <row r="613" spans="16:22" ht="12.75">
      <c r="P613" s="629"/>
      <c r="Q613" s="629"/>
      <c r="R613" s="629"/>
      <c r="S613" s="629"/>
      <c r="T613" s="629"/>
      <c r="U613" s="629"/>
      <c r="V613" s="629"/>
    </row>
    <row r="614" spans="16:22" ht="12.75">
      <c r="P614" s="629"/>
      <c r="Q614" s="629"/>
      <c r="R614" s="629"/>
      <c r="S614" s="629"/>
      <c r="T614" s="629"/>
      <c r="U614" s="629"/>
      <c r="V614" s="629"/>
    </row>
    <row r="615" spans="16:22" ht="12.75">
      <c r="P615" s="629"/>
      <c r="Q615" s="629"/>
      <c r="R615" s="629"/>
      <c r="S615" s="629"/>
      <c r="T615" s="629"/>
      <c r="U615" s="629"/>
      <c r="V615" s="629"/>
    </row>
    <row r="616" spans="16:22" ht="12.75">
      <c r="P616" s="629"/>
      <c r="Q616" s="629"/>
      <c r="R616" s="629"/>
      <c r="S616" s="629"/>
      <c r="T616" s="629"/>
      <c r="U616" s="629"/>
      <c r="V616" s="629"/>
    </row>
    <row r="617" spans="16:22" ht="12.75">
      <c r="P617" s="629"/>
      <c r="Q617" s="629"/>
      <c r="R617" s="629"/>
      <c r="S617" s="629"/>
      <c r="T617" s="629"/>
      <c r="U617" s="629"/>
      <c r="V617" s="629"/>
    </row>
    <row r="618" spans="16:22" ht="12.75">
      <c r="P618" s="629"/>
      <c r="Q618" s="629"/>
      <c r="R618" s="629"/>
      <c r="S618" s="629"/>
      <c r="T618" s="629"/>
      <c r="U618" s="629"/>
      <c r="V618" s="629"/>
    </row>
    <row r="619" spans="16:22" ht="12.75">
      <c r="P619" s="629"/>
      <c r="Q619" s="629"/>
      <c r="R619" s="629"/>
      <c r="S619" s="629"/>
      <c r="T619" s="629"/>
      <c r="U619" s="629"/>
      <c r="V619" s="629"/>
    </row>
    <row r="620" spans="16:22" ht="12.75">
      <c r="P620" s="629"/>
      <c r="Q620" s="629"/>
      <c r="R620" s="629"/>
      <c r="S620" s="629"/>
      <c r="T620" s="629"/>
      <c r="U620" s="629"/>
      <c r="V620" s="629"/>
    </row>
    <row r="621" spans="16:22" ht="12.75">
      <c r="P621" s="629"/>
      <c r="Q621" s="629"/>
      <c r="R621" s="629"/>
      <c r="S621" s="629"/>
      <c r="T621" s="629"/>
      <c r="U621" s="629"/>
      <c r="V621" s="629"/>
    </row>
    <row r="622" spans="16:22" ht="12.75">
      <c r="P622" s="629"/>
      <c r="Q622" s="629"/>
      <c r="R622" s="629"/>
      <c r="S622" s="629"/>
      <c r="T622" s="629"/>
      <c r="U622" s="629"/>
      <c r="V622" s="629"/>
    </row>
    <row r="623" spans="16:22" ht="12.75">
      <c r="P623" s="629"/>
      <c r="Q623" s="629"/>
      <c r="R623" s="629"/>
      <c r="S623" s="629"/>
      <c r="T623" s="629"/>
      <c r="U623" s="629"/>
      <c r="V623" s="629"/>
    </row>
    <row r="624" spans="16:22" ht="12.75">
      <c r="P624" s="629"/>
      <c r="Q624" s="629"/>
      <c r="R624" s="629"/>
      <c r="S624" s="629"/>
      <c r="T624" s="629"/>
      <c r="U624" s="629"/>
      <c r="V624" s="629"/>
    </row>
    <row r="625" spans="16:22" ht="12.75">
      <c r="P625" s="629"/>
      <c r="Q625" s="629"/>
      <c r="R625" s="629"/>
      <c r="S625" s="629"/>
      <c r="T625" s="629"/>
      <c r="U625" s="629"/>
      <c r="V625" s="629"/>
    </row>
    <row r="626" spans="16:22" ht="12.75">
      <c r="P626" s="629"/>
      <c r="Q626" s="629"/>
      <c r="R626" s="629"/>
      <c r="S626" s="629"/>
      <c r="T626" s="629"/>
      <c r="U626" s="629"/>
      <c r="V626" s="629"/>
    </row>
    <row r="627" spans="16:22" ht="12.75">
      <c r="P627" s="629"/>
      <c r="Q627" s="629"/>
      <c r="R627" s="629"/>
      <c r="S627" s="629"/>
      <c r="T627" s="629"/>
      <c r="U627" s="629"/>
      <c r="V627" s="629"/>
    </row>
    <row r="628" spans="16:22" ht="12.75">
      <c r="P628" s="629"/>
      <c r="Q628" s="629"/>
      <c r="R628" s="629"/>
      <c r="S628" s="629"/>
      <c r="T628" s="629"/>
      <c r="U628" s="629"/>
      <c r="V628" s="629"/>
    </row>
    <row r="629" spans="16:22" ht="12.75">
      <c r="P629" s="629"/>
      <c r="Q629" s="629"/>
      <c r="R629" s="629"/>
      <c r="S629" s="629"/>
      <c r="T629" s="629"/>
      <c r="U629" s="629"/>
      <c r="V629" s="629"/>
    </row>
    <row r="630" spans="16:22" ht="12.75">
      <c r="P630" s="629"/>
      <c r="Q630" s="629"/>
      <c r="R630" s="629"/>
      <c r="S630" s="629"/>
      <c r="T630" s="629"/>
      <c r="U630" s="629"/>
      <c r="V630" s="629"/>
    </row>
    <row r="631" spans="16:22" ht="12.75">
      <c r="P631" s="629"/>
      <c r="Q631" s="629"/>
      <c r="R631" s="629"/>
      <c r="S631" s="629"/>
      <c r="T631" s="629"/>
      <c r="U631" s="629"/>
      <c r="V631" s="629"/>
    </row>
    <row r="632" spans="16:22" ht="12.75">
      <c r="P632" s="629"/>
      <c r="Q632" s="629"/>
      <c r="R632" s="629"/>
      <c r="S632" s="629"/>
      <c r="T632" s="629"/>
      <c r="U632" s="629"/>
      <c r="V632" s="629"/>
    </row>
    <row r="633" spans="16:22" ht="12.75">
      <c r="P633" s="629"/>
      <c r="Q633" s="629"/>
      <c r="R633" s="629"/>
      <c r="S633" s="629"/>
      <c r="T633" s="629"/>
      <c r="U633" s="629"/>
      <c r="V633" s="629"/>
    </row>
    <row r="634" spans="16:22" ht="12.75">
      <c r="P634" s="629"/>
      <c r="Q634" s="629"/>
      <c r="R634" s="629"/>
      <c r="S634" s="629"/>
      <c r="T634" s="629"/>
      <c r="U634" s="629"/>
      <c r="V634" s="629"/>
    </row>
    <row r="635" spans="16:22" ht="12.75">
      <c r="P635" s="629"/>
      <c r="Q635" s="629"/>
      <c r="R635" s="629"/>
      <c r="S635" s="629"/>
      <c r="T635" s="629"/>
      <c r="U635" s="629"/>
      <c r="V635" s="629"/>
    </row>
    <row r="636" spans="16:22" ht="12.75">
      <c r="P636" s="629"/>
      <c r="Q636" s="629"/>
      <c r="R636" s="629"/>
      <c r="S636" s="629"/>
      <c r="T636" s="629"/>
      <c r="U636" s="629"/>
      <c r="V636" s="629"/>
    </row>
    <row r="637" spans="16:22" ht="12.75">
      <c r="P637" s="629"/>
      <c r="Q637" s="629"/>
      <c r="R637" s="629"/>
      <c r="S637" s="629"/>
      <c r="T637" s="629"/>
      <c r="U637" s="629"/>
      <c r="V637" s="629"/>
    </row>
    <row r="638" spans="16:22" ht="12.75">
      <c r="P638" s="629"/>
      <c r="Q638" s="629"/>
      <c r="R638" s="629"/>
      <c r="S638" s="629"/>
      <c r="T638" s="629"/>
      <c r="U638" s="629"/>
      <c r="V638" s="629"/>
    </row>
    <row r="639" spans="16:22" ht="12.75">
      <c r="P639" s="629"/>
      <c r="Q639" s="629"/>
      <c r="R639" s="629"/>
      <c r="S639" s="629"/>
      <c r="T639" s="629"/>
      <c r="U639" s="629"/>
      <c r="V639" s="629"/>
    </row>
    <row r="640" spans="16:22" ht="12.75">
      <c r="P640" s="629"/>
      <c r="Q640" s="629"/>
      <c r="R640" s="629"/>
      <c r="S640" s="629"/>
      <c r="T640" s="629"/>
      <c r="U640" s="629"/>
      <c r="V640" s="629"/>
    </row>
    <row r="641" spans="16:22" ht="12.75">
      <c r="P641" s="629"/>
      <c r="Q641" s="629"/>
      <c r="R641" s="629"/>
      <c r="S641" s="629"/>
      <c r="T641" s="629"/>
      <c r="U641" s="629"/>
      <c r="V641" s="629"/>
    </row>
    <row r="642" spans="16:22" ht="12.75">
      <c r="P642" s="629"/>
      <c r="Q642" s="629"/>
      <c r="R642" s="629"/>
      <c r="S642" s="629"/>
      <c r="T642" s="629"/>
      <c r="U642" s="629"/>
      <c r="V642" s="629"/>
    </row>
    <row r="643" spans="16:22" ht="12.75">
      <c r="P643" s="629"/>
      <c r="Q643" s="629"/>
      <c r="R643" s="629"/>
      <c r="S643" s="629"/>
      <c r="T643" s="629"/>
      <c r="U643" s="629"/>
      <c r="V643" s="629"/>
    </row>
    <row r="644" spans="16:22" ht="12.75">
      <c r="P644" s="629"/>
      <c r="Q644" s="629"/>
      <c r="R644" s="629"/>
      <c r="S644" s="629"/>
      <c r="T644" s="629"/>
      <c r="U644" s="629"/>
      <c r="V644" s="629"/>
    </row>
    <row r="645" spans="16:22" ht="12.75">
      <c r="P645" s="629"/>
      <c r="Q645" s="629"/>
      <c r="R645" s="629"/>
      <c r="S645" s="629"/>
      <c r="T645" s="629"/>
      <c r="U645" s="629"/>
      <c r="V645" s="629"/>
    </row>
    <row r="646" spans="16:22" ht="12.75">
      <c r="P646" s="629"/>
      <c r="Q646" s="629"/>
      <c r="R646" s="629"/>
      <c r="S646" s="629"/>
      <c r="T646" s="629"/>
      <c r="U646" s="629"/>
      <c r="V646" s="629"/>
    </row>
    <row r="647" spans="16:22" ht="12.75">
      <c r="P647" s="629"/>
      <c r="Q647" s="629"/>
      <c r="R647" s="629"/>
      <c r="S647" s="629"/>
      <c r="T647" s="629"/>
      <c r="U647" s="629"/>
      <c r="V647" s="629"/>
    </row>
    <row r="648" spans="16:22" ht="12.75">
      <c r="P648" s="629"/>
      <c r="Q648" s="629"/>
      <c r="R648" s="629"/>
      <c r="S648" s="629"/>
      <c r="T648" s="629"/>
      <c r="U648" s="629"/>
      <c r="V648" s="629"/>
    </row>
    <row r="649" spans="16:22" ht="12.75">
      <c r="P649" s="629"/>
      <c r="Q649" s="629"/>
      <c r="R649" s="629"/>
      <c r="S649" s="629"/>
      <c r="T649" s="629"/>
      <c r="U649" s="629"/>
      <c r="V649" s="629"/>
    </row>
    <row r="650" spans="16:22" ht="12.75">
      <c r="P650" s="629"/>
      <c r="Q650" s="629"/>
      <c r="R650" s="629"/>
      <c r="S650" s="629"/>
      <c r="T650" s="629"/>
      <c r="U650" s="629"/>
      <c r="V650" s="629"/>
    </row>
    <row r="651" spans="16:22" ht="12.75">
      <c r="P651" s="629"/>
      <c r="Q651" s="629"/>
      <c r="R651" s="629"/>
      <c r="S651" s="629"/>
      <c r="T651" s="629"/>
      <c r="U651" s="629"/>
      <c r="V651" s="629"/>
    </row>
    <row r="652" spans="16:22" ht="12.75">
      <c r="P652" s="629"/>
      <c r="Q652" s="629"/>
      <c r="R652" s="629"/>
      <c r="S652" s="629"/>
      <c r="T652" s="629"/>
      <c r="U652" s="629"/>
      <c r="V652" s="629"/>
    </row>
    <row r="653" spans="16:22" ht="12.75">
      <c r="P653" s="629"/>
      <c r="Q653" s="629"/>
      <c r="R653" s="629"/>
      <c r="S653" s="629"/>
      <c r="T653" s="629"/>
      <c r="U653" s="629"/>
      <c r="V653" s="629"/>
    </row>
    <row r="654" spans="16:22" ht="12.75">
      <c r="P654" s="629"/>
      <c r="Q654" s="629"/>
      <c r="R654" s="629"/>
      <c r="S654" s="629"/>
      <c r="T654" s="629"/>
      <c r="U654" s="629"/>
      <c r="V654" s="629"/>
    </row>
    <row r="655" spans="16:22" ht="12.75">
      <c r="P655" s="629"/>
      <c r="Q655" s="629"/>
      <c r="R655" s="629"/>
      <c r="S655" s="629"/>
      <c r="T655" s="629"/>
      <c r="U655" s="629"/>
      <c r="V655" s="629"/>
    </row>
    <row r="656" spans="16:22" ht="12.75">
      <c r="P656" s="629"/>
      <c r="Q656" s="629"/>
      <c r="R656" s="629"/>
      <c r="S656" s="629"/>
      <c r="T656" s="629"/>
      <c r="U656" s="629"/>
      <c r="V656" s="629"/>
    </row>
    <row r="657" spans="16:22" ht="12.75">
      <c r="P657" s="629"/>
      <c r="Q657" s="629"/>
      <c r="R657" s="629"/>
      <c r="S657" s="629"/>
      <c r="T657" s="629"/>
      <c r="U657" s="629"/>
      <c r="V657" s="629"/>
    </row>
    <row r="658" spans="16:22" ht="12.75">
      <c r="P658" s="629"/>
      <c r="Q658" s="629"/>
      <c r="R658" s="629"/>
      <c r="S658" s="629"/>
      <c r="T658" s="629"/>
      <c r="U658" s="629"/>
      <c r="V658" s="629"/>
    </row>
    <row r="659" spans="16:22" ht="12.75">
      <c r="P659" s="629"/>
      <c r="Q659" s="629"/>
      <c r="R659" s="629"/>
      <c r="S659" s="629"/>
      <c r="T659" s="629"/>
      <c r="U659" s="629"/>
      <c r="V659" s="629"/>
    </row>
    <row r="660" spans="16:22" ht="12.75">
      <c r="P660" s="629"/>
      <c r="Q660" s="629"/>
      <c r="R660" s="629"/>
      <c r="S660" s="629"/>
      <c r="T660" s="629"/>
      <c r="U660" s="629"/>
      <c r="V660" s="629"/>
    </row>
    <row r="661" spans="16:22" ht="12.75">
      <c r="P661" s="629"/>
      <c r="Q661" s="629"/>
      <c r="R661" s="629"/>
      <c r="S661" s="629"/>
      <c r="T661" s="629"/>
      <c r="U661" s="629"/>
      <c r="V661" s="629"/>
    </row>
    <row r="662" spans="16:22" ht="12.75">
      <c r="P662" s="629"/>
      <c r="Q662" s="629"/>
      <c r="R662" s="629"/>
      <c r="S662" s="629"/>
      <c r="T662" s="629"/>
      <c r="U662" s="629"/>
      <c r="V662" s="629"/>
    </row>
    <row r="663" spans="16:22" ht="12.75">
      <c r="P663" s="629"/>
      <c r="Q663" s="629"/>
      <c r="R663" s="629"/>
      <c r="S663" s="629"/>
      <c r="T663" s="629"/>
      <c r="U663" s="629"/>
      <c r="V663" s="629"/>
    </row>
    <row r="664" spans="16:22" ht="12.75">
      <c r="P664" s="629"/>
      <c r="Q664" s="629"/>
      <c r="R664" s="629"/>
      <c r="S664" s="629"/>
      <c r="T664" s="629"/>
      <c r="U664" s="629"/>
      <c r="V664" s="629"/>
    </row>
    <row r="665" spans="16:22" ht="12.75">
      <c r="P665" s="629"/>
      <c r="Q665" s="629"/>
      <c r="R665" s="629"/>
      <c r="S665" s="629"/>
      <c r="T665" s="629"/>
      <c r="U665" s="629"/>
      <c r="V665" s="629"/>
    </row>
    <row r="666" spans="16:22" ht="12.75">
      <c r="P666" s="629"/>
      <c r="Q666" s="629"/>
      <c r="R666" s="629"/>
      <c r="S666" s="629"/>
      <c r="T666" s="629"/>
      <c r="U666" s="629"/>
      <c r="V666" s="629"/>
    </row>
    <row r="667" spans="16:22" ht="12.75">
      <c r="P667" s="629"/>
      <c r="Q667" s="629"/>
      <c r="R667" s="629"/>
      <c r="S667" s="629"/>
      <c r="T667" s="629"/>
      <c r="U667" s="629"/>
      <c r="V667" s="629"/>
    </row>
    <row r="668" spans="16:22" ht="12.75">
      <c r="P668" s="629"/>
      <c r="Q668" s="629"/>
      <c r="R668" s="629"/>
      <c r="S668" s="629"/>
      <c r="T668" s="629"/>
      <c r="U668" s="629"/>
      <c r="V668" s="629"/>
    </row>
    <row r="669" spans="16:22" ht="12.75">
      <c r="P669" s="629"/>
      <c r="Q669" s="629"/>
      <c r="R669" s="629"/>
      <c r="S669" s="629"/>
      <c r="T669" s="629"/>
      <c r="U669" s="629"/>
      <c r="V669" s="629"/>
    </row>
    <row r="670" spans="16:22" ht="12.75">
      <c r="P670" s="629"/>
      <c r="Q670" s="629"/>
      <c r="R670" s="629"/>
      <c r="S670" s="629"/>
      <c r="T670" s="629"/>
      <c r="U670" s="629"/>
      <c r="V670" s="629"/>
    </row>
    <row r="671" spans="16:22" ht="12.75">
      <c r="P671" s="629"/>
      <c r="Q671" s="629"/>
      <c r="R671" s="629"/>
      <c r="S671" s="629"/>
      <c r="T671" s="629"/>
      <c r="U671" s="629"/>
      <c r="V671" s="629"/>
    </row>
    <row r="672" spans="16:22" ht="12.75">
      <c r="P672" s="629"/>
      <c r="Q672" s="629"/>
      <c r="R672" s="629"/>
      <c r="S672" s="629"/>
      <c r="T672" s="629"/>
      <c r="U672" s="629"/>
      <c r="V672" s="629"/>
    </row>
    <row r="673" spans="16:22" ht="12.75">
      <c r="P673" s="629"/>
      <c r="Q673" s="629"/>
      <c r="R673" s="629"/>
      <c r="S673" s="629"/>
      <c r="T673" s="629"/>
      <c r="U673" s="629"/>
      <c r="V673" s="629"/>
    </row>
    <row r="674" spans="16:22" ht="12.75">
      <c r="P674" s="629"/>
      <c r="Q674" s="629"/>
      <c r="R674" s="629"/>
      <c r="S674" s="629"/>
      <c r="T674" s="629"/>
      <c r="U674" s="629"/>
      <c r="V674" s="629"/>
    </row>
    <row r="675" spans="16:22" ht="12.75">
      <c r="P675" s="629"/>
      <c r="Q675" s="629"/>
      <c r="R675" s="629"/>
      <c r="S675" s="629"/>
      <c r="T675" s="629"/>
      <c r="U675" s="629"/>
      <c r="V675" s="629"/>
    </row>
    <row r="676" spans="16:22" ht="12.75">
      <c r="P676" s="629"/>
      <c r="Q676" s="629"/>
      <c r="R676" s="629"/>
      <c r="S676" s="629"/>
      <c r="T676" s="629"/>
      <c r="U676" s="629"/>
      <c r="V676" s="629"/>
    </row>
    <row r="677" spans="16:22" ht="12.75">
      <c r="P677" s="629"/>
      <c r="Q677" s="629"/>
      <c r="R677" s="629"/>
      <c r="S677" s="629"/>
      <c r="T677" s="629"/>
      <c r="U677" s="629"/>
      <c r="V677" s="629"/>
    </row>
    <row r="678" spans="16:22" ht="12.75">
      <c r="P678" s="629"/>
      <c r="Q678" s="629"/>
      <c r="R678" s="629"/>
      <c r="S678" s="629"/>
      <c r="T678" s="629"/>
      <c r="U678" s="629"/>
      <c r="V678" s="629"/>
    </row>
    <row r="679" spans="16:22" ht="12.75">
      <c r="P679" s="629"/>
      <c r="Q679" s="629"/>
      <c r="R679" s="629"/>
      <c r="S679" s="629"/>
      <c r="T679" s="629"/>
      <c r="U679" s="629"/>
      <c r="V679" s="629"/>
    </row>
    <row r="680" spans="16:22" ht="12.75">
      <c r="P680" s="629"/>
      <c r="Q680" s="629"/>
      <c r="R680" s="629"/>
      <c r="S680" s="629"/>
      <c r="T680" s="629"/>
      <c r="U680" s="629"/>
      <c r="V680" s="629"/>
    </row>
    <row r="681" spans="16:22" ht="12.75">
      <c r="P681" s="629"/>
      <c r="Q681" s="629"/>
      <c r="R681" s="629"/>
      <c r="S681" s="629"/>
      <c r="T681" s="629"/>
      <c r="U681" s="629"/>
      <c r="V681" s="629"/>
    </row>
    <row r="682" spans="16:22" ht="12.75">
      <c r="P682" s="629"/>
      <c r="Q682" s="629"/>
      <c r="R682" s="629"/>
      <c r="S682" s="629"/>
      <c r="T682" s="629"/>
      <c r="U682" s="629"/>
      <c r="V682" s="629"/>
    </row>
    <row r="683" spans="16:22" ht="12.75">
      <c r="P683" s="629"/>
      <c r="Q683" s="629"/>
      <c r="R683" s="629"/>
      <c r="S683" s="629"/>
      <c r="T683" s="629"/>
      <c r="U683" s="629"/>
      <c r="V683" s="629"/>
    </row>
    <row r="684" spans="16:22" ht="12.75">
      <c r="P684" s="629"/>
      <c r="Q684" s="629"/>
      <c r="R684" s="629"/>
      <c r="S684" s="629"/>
      <c r="T684" s="629"/>
      <c r="U684" s="629"/>
      <c r="V684" s="629"/>
    </row>
    <row r="685" spans="16:22" ht="12.75">
      <c r="P685" s="629"/>
      <c r="Q685" s="629"/>
      <c r="R685" s="629"/>
      <c r="S685" s="629"/>
      <c r="T685" s="629"/>
      <c r="U685" s="629"/>
      <c r="V685" s="629"/>
    </row>
    <row r="686" spans="16:22" ht="12.75">
      <c r="P686" s="629"/>
      <c r="Q686" s="629"/>
      <c r="R686" s="629"/>
      <c r="S686" s="629"/>
      <c r="T686" s="629"/>
      <c r="U686" s="629"/>
      <c r="V686" s="629"/>
    </row>
    <row r="687" spans="16:22" ht="12.75">
      <c r="P687" s="629"/>
      <c r="Q687" s="629"/>
      <c r="R687" s="629"/>
      <c r="S687" s="629"/>
      <c r="T687" s="629"/>
      <c r="U687" s="629"/>
      <c r="V687" s="629"/>
    </row>
    <row r="688" spans="16:22" ht="12.75">
      <c r="P688" s="629"/>
      <c r="Q688" s="629"/>
      <c r="R688" s="629"/>
      <c r="S688" s="629"/>
      <c r="T688" s="629"/>
      <c r="U688" s="629"/>
      <c r="V688" s="629"/>
    </row>
    <row r="689" spans="16:22" ht="12.75">
      <c r="P689" s="629"/>
      <c r="Q689" s="629"/>
      <c r="R689" s="629"/>
      <c r="S689" s="629"/>
      <c r="T689" s="629"/>
      <c r="U689" s="629"/>
      <c r="V689" s="629"/>
    </row>
    <row r="690" spans="16:22" ht="12.75">
      <c r="P690" s="629"/>
      <c r="Q690" s="629"/>
      <c r="R690" s="629"/>
      <c r="S690" s="629"/>
      <c r="T690" s="629"/>
      <c r="U690" s="629"/>
      <c r="V690" s="629"/>
    </row>
    <row r="691" spans="16:22" ht="12.75">
      <c r="P691" s="629"/>
      <c r="Q691" s="629"/>
      <c r="R691" s="629"/>
      <c r="S691" s="629"/>
      <c r="T691" s="629"/>
      <c r="U691" s="629"/>
      <c r="V691" s="629"/>
    </row>
    <row r="692" spans="16:22" ht="12.75">
      <c r="P692" s="629"/>
      <c r="Q692" s="629"/>
      <c r="R692" s="629"/>
      <c r="S692" s="629"/>
      <c r="T692" s="629"/>
      <c r="U692" s="629"/>
      <c r="V692" s="629"/>
    </row>
    <row r="693" spans="16:22" ht="12.75">
      <c r="P693" s="629"/>
      <c r="Q693" s="629"/>
      <c r="R693" s="629"/>
      <c r="S693" s="629"/>
      <c r="T693" s="629"/>
      <c r="U693" s="629"/>
      <c r="V693" s="629"/>
    </row>
    <row r="694" spans="16:22" ht="12.75">
      <c r="P694" s="629"/>
      <c r="Q694" s="629"/>
      <c r="R694" s="629"/>
      <c r="S694" s="629"/>
      <c r="T694" s="629"/>
      <c r="U694" s="629"/>
      <c r="V694" s="629"/>
    </row>
    <row r="695" spans="16:22" ht="12.75">
      <c r="P695" s="629"/>
      <c r="Q695" s="629"/>
      <c r="R695" s="629"/>
      <c r="S695" s="629"/>
      <c r="T695" s="629"/>
      <c r="U695" s="629"/>
      <c r="V695" s="629"/>
    </row>
    <row r="696" spans="16:22" ht="12.75">
      <c r="P696" s="629"/>
      <c r="Q696" s="629"/>
      <c r="R696" s="629"/>
      <c r="S696" s="629"/>
      <c r="T696" s="629"/>
      <c r="U696" s="629"/>
      <c r="V696" s="629"/>
    </row>
    <row r="697" spans="16:22" ht="12.75">
      <c r="P697" s="629"/>
      <c r="Q697" s="629"/>
      <c r="R697" s="629"/>
      <c r="S697" s="629"/>
      <c r="T697" s="629"/>
      <c r="U697" s="629"/>
      <c r="V697" s="629"/>
    </row>
    <row r="698" spans="16:22" ht="12.75">
      <c r="P698" s="629"/>
      <c r="Q698" s="629"/>
      <c r="R698" s="629"/>
      <c r="S698" s="629"/>
      <c r="T698" s="629"/>
      <c r="U698" s="629"/>
      <c r="V698" s="629"/>
    </row>
    <row r="699" spans="16:22" ht="12.75">
      <c r="P699" s="629"/>
      <c r="Q699" s="629"/>
      <c r="R699" s="629"/>
      <c r="S699" s="629"/>
      <c r="T699" s="629"/>
      <c r="U699" s="629"/>
      <c r="V699" s="629"/>
    </row>
    <row r="700" spans="16:22" ht="12.75">
      <c r="P700" s="629"/>
      <c r="Q700" s="629"/>
      <c r="R700" s="629"/>
      <c r="S700" s="629"/>
      <c r="T700" s="629"/>
      <c r="U700" s="629"/>
      <c r="V700" s="629"/>
    </row>
    <row r="701" spans="16:22" ht="12.75">
      <c r="P701" s="629"/>
      <c r="Q701" s="629"/>
      <c r="R701" s="629"/>
      <c r="S701" s="629"/>
      <c r="T701" s="629"/>
      <c r="U701" s="629"/>
      <c r="V701" s="629"/>
    </row>
    <row r="702" spans="16:22" ht="12.75">
      <c r="P702" s="629"/>
      <c r="Q702" s="629"/>
      <c r="R702" s="629"/>
      <c r="S702" s="629"/>
      <c r="T702" s="629"/>
      <c r="U702" s="629"/>
      <c r="V702" s="629"/>
    </row>
    <row r="703" spans="16:22" ht="12.75">
      <c r="P703" s="629"/>
      <c r="Q703" s="629"/>
      <c r="R703" s="629"/>
      <c r="S703" s="629"/>
      <c r="T703" s="629"/>
      <c r="U703" s="629"/>
      <c r="V703" s="629"/>
    </row>
    <row r="704" spans="16:22" ht="12.75">
      <c r="P704" s="629"/>
      <c r="Q704" s="629"/>
      <c r="R704" s="629"/>
      <c r="S704" s="629"/>
      <c r="T704" s="629"/>
      <c r="U704" s="629"/>
      <c r="V704" s="629"/>
    </row>
    <row r="705" spans="16:22" ht="12.75">
      <c r="P705" s="629"/>
      <c r="Q705" s="629"/>
      <c r="R705" s="629"/>
      <c r="S705" s="629"/>
      <c r="T705" s="629"/>
      <c r="U705" s="629"/>
      <c r="V705" s="629"/>
    </row>
    <row r="706" spans="16:22" ht="12.75">
      <c r="P706" s="629"/>
      <c r="Q706" s="629"/>
      <c r="R706" s="629"/>
      <c r="S706" s="629"/>
      <c r="T706" s="629"/>
      <c r="U706" s="629"/>
      <c r="V706" s="629"/>
    </row>
    <row r="707" spans="16:22" ht="12.75">
      <c r="P707" s="629"/>
      <c r="Q707" s="629"/>
      <c r="R707" s="629"/>
      <c r="S707" s="629"/>
      <c r="T707" s="629"/>
      <c r="U707" s="629"/>
      <c r="V707" s="629"/>
    </row>
    <row r="708" spans="16:22" ht="12.75">
      <c r="P708" s="629"/>
      <c r="Q708" s="629"/>
      <c r="R708" s="629"/>
      <c r="S708" s="629"/>
      <c r="T708" s="629"/>
      <c r="U708" s="629"/>
      <c r="V708" s="629"/>
    </row>
    <row r="709" spans="16:22" ht="12.75">
      <c r="P709" s="629"/>
      <c r="Q709" s="629"/>
      <c r="R709" s="629"/>
      <c r="S709" s="629"/>
      <c r="T709" s="629"/>
      <c r="U709" s="629"/>
      <c r="V709" s="629"/>
    </row>
    <row r="710" spans="16:22" ht="12.75">
      <c r="P710" s="629"/>
      <c r="Q710" s="629"/>
      <c r="R710" s="629"/>
      <c r="S710" s="629"/>
      <c r="T710" s="629"/>
      <c r="U710" s="629"/>
      <c r="V710" s="629"/>
    </row>
    <row r="711" spans="16:22" ht="12.75">
      <c r="P711" s="629"/>
      <c r="Q711" s="629"/>
      <c r="R711" s="629"/>
      <c r="S711" s="629"/>
      <c r="T711" s="629"/>
      <c r="U711" s="629"/>
      <c r="V711" s="629"/>
    </row>
    <row r="712" spans="16:22" ht="12.75">
      <c r="P712" s="629"/>
      <c r="Q712" s="629"/>
      <c r="R712" s="629"/>
      <c r="S712" s="629"/>
      <c r="T712" s="629"/>
      <c r="U712" s="629"/>
      <c r="V712" s="629"/>
    </row>
    <row r="713" spans="16:22" ht="12.75">
      <c r="P713" s="629"/>
      <c r="Q713" s="629"/>
      <c r="R713" s="629"/>
      <c r="S713" s="629"/>
      <c r="T713" s="629"/>
      <c r="U713" s="629"/>
      <c r="V713" s="629"/>
    </row>
    <row r="714" spans="16:22" ht="12.75">
      <c r="P714" s="629"/>
      <c r="Q714" s="629"/>
      <c r="R714" s="629"/>
      <c r="S714" s="629"/>
      <c r="T714" s="629"/>
      <c r="U714" s="629"/>
      <c r="V714" s="629"/>
    </row>
    <row r="715" spans="16:22" ht="12.75">
      <c r="P715" s="629"/>
      <c r="Q715" s="629"/>
      <c r="R715" s="629"/>
      <c r="S715" s="629"/>
      <c r="T715" s="629"/>
      <c r="U715" s="629"/>
      <c r="V715" s="629"/>
    </row>
    <row r="716" spans="16:22" ht="12.75">
      <c r="P716" s="629"/>
      <c r="Q716" s="629"/>
      <c r="R716" s="629"/>
      <c r="S716" s="629"/>
      <c r="T716" s="629"/>
      <c r="U716" s="629"/>
      <c r="V716" s="629"/>
    </row>
    <row r="717" spans="16:22" ht="12.75">
      <c r="P717" s="629"/>
      <c r="Q717" s="629"/>
      <c r="R717" s="629"/>
      <c r="S717" s="629"/>
      <c r="T717" s="629"/>
      <c r="U717" s="629"/>
      <c r="V717" s="629"/>
    </row>
    <row r="718" spans="16:22" ht="12.75">
      <c r="P718" s="629"/>
      <c r="Q718" s="629"/>
      <c r="R718" s="629"/>
      <c r="S718" s="629"/>
      <c r="T718" s="629"/>
      <c r="U718" s="629"/>
      <c r="V718" s="629"/>
    </row>
    <row r="719" spans="16:22" ht="12.75">
      <c r="P719" s="629"/>
      <c r="Q719" s="629"/>
      <c r="R719" s="629"/>
      <c r="S719" s="629"/>
      <c r="T719" s="629"/>
      <c r="U719" s="629"/>
      <c r="V719" s="629"/>
    </row>
    <row r="720" spans="16:22" ht="12.75">
      <c r="P720" s="629"/>
      <c r="Q720" s="629"/>
      <c r="R720" s="629"/>
      <c r="S720" s="629"/>
      <c r="T720" s="629"/>
      <c r="U720" s="629"/>
      <c r="V720" s="629"/>
    </row>
    <row r="721" spans="16:22" ht="12.75">
      <c r="P721" s="629"/>
      <c r="Q721" s="629"/>
      <c r="R721" s="629"/>
      <c r="S721" s="629"/>
      <c r="T721" s="629"/>
      <c r="U721" s="629"/>
      <c r="V721" s="629"/>
    </row>
    <row r="722" spans="16:22" ht="12.75">
      <c r="P722" s="629"/>
      <c r="Q722" s="629"/>
      <c r="R722" s="629"/>
      <c r="S722" s="629"/>
      <c r="T722" s="629"/>
      <c r="U722" s="629"/>
      <c r="V722" s="629"/>
    </row>
    <row r="723" spans="16:22" ht="12.75">
      <c r="P723" s="629"/>
      <c r="Q723" s="629"/>
      <c r="R723" s="629"/>
      <c r="S723" s="629"/>
      <c r="T723" s="629"/>
      <c r="U723" s="629"/>
      <c r="V723" s="629"/>
    </row>
    <row r="724" spans="16:22" ht="12.75">
      <c r="P724" s="629"/>
      <c r="Q724" s="629"/>
      <c r="R724" s="629"/>
      <c r="S724" s="629"/>
      <c r="T724" s="629"/>
      <c r="U724" s="629"/>
      <c r="V724" s="629"/>
    </row>
    <row r="725" spans="16:22" ht="12.75">
      <c r="P725" s="629"/>
      <c r="Q725" s="629"/>
      <c r="R725" s="629"/>
      <c r="S725" s="629"/>
      <c r="T725" s="629"/>
      <c r="U725" s="629"/>
      <c r="V725" s="629"/>
    </row>
    <row r="726" spans="16:22" ht="12.75">
      <c r="P726" s="629"/>
      <c r="Q726" s="629"/>
      <c r="R726" s="629"/>
      <c r="S726" s="629"/>
      <c r="T726" s="629"/>
      <c r="U726" s="629"/>
      <c r="V726" s="629"/>
    </row>
    <row r="727" spans="16:22" ht="12.75">
      <c r="P727" s="629"/>
      <c r="Q727" s="629"/>
      <c r="R727" s="629"/>
      <c r="S727" s="629"/>
      <c r="T727" s="629"/>
      <c r="U727" s="629"/>
      <c r="V727" s="629"/>
    </row>
    <row r="728" spans="16:22" ht="12.75">
      <c r="P728" s="629"/>
      <c r="Q728" s="629"/>
      <c r="R728" s="629"/>
      <c r="S728" s="629"/>
      <c r="T728" s="629"/>
      <c r="U728" s="629"/>
      <c r="V728" s="629"/>
    </row>
    <row r="729" spans="16:22" ht="12.75">
      <c r="P729" s="629"/>
      <c r="Q729" s="629"/>
      <c r="R729" s="629"/>
      <c r="S729" s="629"/>
      <c r="T729" s="629"/>
      <c r="U729" s="629"/>
      <c r="V729" s="629"/>
    </row>
    <row r="730" spans="16:22" ht="12.75">
      <c r="P730" s="629"/>
      <c r="Q730" s="629"/>
      <c r="R730" s="629"/>
      <c r="S730" s="629"/>
      <c r="T730" s="629"/>
      <c r="U730" s="629"/>
      <c r="V730" s="629"/>
    </row>
    <row r="731" spans="16:22" ht="12.75">
      <c r="P731" s="629"/>
      <c r="Q731" s="629"/>
      <c r="R731" s="629"/>
      <c r="S731" s="629"/>
      <c r="T731" s="629"/>
      <c r="U731" s="629"/>
      <c r="V731" s="629"/>
    </row>
    <row r="732" spans="16:22" ht="12.75">
      <c r="P732" s="629"/>
      <c r="Q732" s="629"/>
      <c r="R732" s="629"/>
      <c r="S732" s="629"/>
      <c r="T732" s="629"/>
      <c r="U732" s="629"/>
      <c r="V732" s="629"/>
    </row>
    <row r="733" spans="16:22" ht="12.75">
      <c r="P733" s="629"/>
      <c r="Q733" s="629"/>
      <c r="R733" s="629"/>
      <c r="S733" s="629"/>
      <c r="T733" s="629"/>
      <c r="U733" s="629"/>
      <c r="V733" s="629"/>
    </row>
    <row r="734" spans="16:22" ht="12.75">
      <c r="P734" s="629"/>
      <c r="Q734" s="629"/>
      <c r="R734" s="629"/>
      <c r="S734" s="629"/>
      <c r="T734" s="629"/>
      <c r="U734" s="629"/>
      <c r="V734" s="629"/>
    </row>
    <row r="735" spans="16:22" ht="12.75">
      <c r="P735" s="629"/>
      <c r="Q735" s="629"/>
      <c r="R735" s="629"/>
      <c r="S735" s="629"/>
      <c r="T735" s="629"/>
      <c r="U735" s="629"/>
      <c r="V735" s="629"/>
    </row>
    <row r="736" spans="16:22" ht="12.75">
      <c r="P736" s="629"/>
      <c r="Q736" s="629"/>
      <c r="R736" s="629"/>
      <c r="S736" s="629"/>
      <c r="T736" s="629"/>
      <c r="U736" s="629"/>
      <c r="V736" s="629"/>
    </row>
    <row r="737" spans="16:22" ht="12.75">
      <c r="P737" s="629"/>
      <c r="Q737" s="629"/>
      <c r="R737" s="629"/>
      <c r="S737" s="629"/>
      <c r="T737" s="629"/>
      <c r="U737" s="629"/>
      <c r="V737" s="629"/>
    </row>
    <row r="738" spans="16:22" ht="12.75">
      <c r="P738" s="629"/>
      <c r="Q738" s="629"/>
      <c r="R738" s="629"/>
      <c r="S738" s="629"/>
      <c r="T738" s="629"/>
      <c r="U738" s="629"/>
      <c r="V738" s="629"/>
    </row>
    <row r="739" spans="16:22" ht="12.75">
      <c r="P739" s="629"/>
      <c r="Q739" s="629"/>
      <c r="R739" s="629"/>
      <c r="S739" s="629"/>
      <c r="T739" s="629"/>
      <c r="U739" s="629"/>
      <c r="V739" s="629"/>
    </row>
    <row r="740" spans="16:22" ht="12.75">
      <c r="P740" s="629"/>
      <c r="Q740" s="629"/>
      <c r="R740" s="629"/>
      <c r="S740" s="629"/>
      <c r="T740" s="629"/>
      <c r="U740" s="629"/>
      <c r="V740" s="629"/>
    </row>
    <row r="741" spans="16:22" ht="12.75">
      <c r="P741" s="629"/>
      <c r="Q741" s="629"/>
      <c r="R741" s="629"/>
      <c r="S741" s="629"/>
      <c r="T741" s="629"/>
      <c r="U741" s="629"/>
      <c r="V741" s="629"/>
    </row>
    <row r="742" spans="16:22" ht="12.75">
      <c r="P742" s="629"/>
      <c r="Q742" s="629"/>
      <c r="R742" s="629"/>
      <c r="S742" s="629"/>
      <c r="T742" s="629"/>
      <c r="U742" s="629"/>
      <c r="V742" s="629"/>
    </row>
    <row r="743" spans="16:22" ht="12.75">
      <c r="P743" s="629"/>
      <c r="Q743" s="629"/>
      <c r="R743" s="629"/>
      <c r="S743" s="629"/>
      <c r="T743" s="629"/>
      <c r="U743" s="629"/>
      <c r="V743" s="629"/>
    </row>
    <row r="744" spans="16:22" ht="12.75">
      <c r="P744" s="629"/>
      <c r="Q744" s="629"/>
      <c r="R744" s="629"/>
      <c r="S744" s="629"/>
      <c r="T744" s="629"/>
      <c r="U744" s="629"/>
      <c r="V744" s="629"/>
    </row>
    <row r="745" spans="16:22" ht="12.75">
      <c r="P745" s="629"/>
      <c r="Q745" s="629"/>
      <c r="R745" s="629"/>
      <c r="S745" s="629"/>
      <c r="T745" s="629"/>
      <c r="U745" s="629"/>
      <c r="V745" s="629"/>
    </row>
    <row r="746" spans="16:22" ht="12.75">
      <c r="P746" s="629"/>
      <c r="Q746" s="629"/>
      <c r="R746" s="629"/>
      <c r="S746" s="629"/>
      <c r="T746" s="629"/>
      <c r="U746" s="629"/>
      <c r="V746" s="629"/>
    </row>
    <row r="747" spans="16:22" ht="12.75">
      <c r="P747" s="629"/>
      <c r="Q747" s="629"/>
      <c r="R747" s="629"/>
      <c r="S747" s="629"/>
      <c r="T747" s="629"/>
      <c r="U747" s="629"/>
      <c r="V747" s="629"/>
    </row>
    <row r="748" spans="16:22" ht="12.75">
      <c r="P748" s="629"/>
      <c r="Q748" s="629"/>
      <c r="R748" s="629"/>
      <c r="S748" s="629"/>
      <c r="T748" s="629"/>
      <c r="U748" s="629"/>
      <c r="V748" s="629"/>
    </row>
    <row r="749" spans="16:22" ht="12.75">
      <c r="P749" s="629"/>
      <c r="Q749" s="629"/>
      <c r="R749" s="629"/>
      <c r="S749" s="629"/>
      <c r="T749" s="629"/>
      <c r="U749" s="629"/>
      <c r="V749" s="629"/>
    </row>
    <row r="750" spans="16:22" ht="12.75">
      <c r="P750" s="629"/>
      <c r="Q750" s="629"/>
      <c r="R750" s="629"/>
      <c r="S750" s="629"/>
      <c r="T750" s="629"/>
      <c r="U750" s="629"/>
      <c r="V750" s="629"/>
    </row>
    <row r="751" spans="16:22" ht="12.75">
      <c r="P751" s="629"/>
      <c r="Q751" s="629"/>
      <c r="R751" s="629"/>
      <c r="S751" s="629"/>
      <c r="T751" s="629"/>
      <c r="U751" s="629"/>
      <c r="V751" s="629"/>
    </row>
    <row r="752" spans="16:22" ht="12.75">
      <c r="P752" s="629"/>
      <c r="Q752" s="629"/>
      <c r="R752" s="629"/>
      <c r="S752" s="629"/>
      <c r="T752" s="629"/>
      <c r="U752" s="629"/>
      <c r="V752" s="629"/>
    </row>
    <row r="753" spans="16:22" ht="12.75">
      <c r="P753" s="629"/>
      <c r="Q753" s="629"/>
      <c r="R753" s="629"/>
      <c r="S753" s="629"/>
      <c r="T753" s="629"/>
      <c r="U753" s="629"/>
      <c r="V753" s="629"/>
    </row>
    <row r="754" spans="16:22" ht="12.75">
      <c r="P754" s="629"/>
      <c r="Q754" s="629"/>
      <c r="R754" s="629"/>
      <c r="S754" s="629"/>
      <c r="T754" s="629"/>
      <c r="U754" s="629"/>
      <c r="V754" s="629"/>
    </row>
    <row r="755" spans="16:22" ht="12.75">
      <c r="P755" s="629"/>
      <c r="Q755" s="629"/>
      <c r="R755" s="629"/>
      <c r="S755" s="629"/>
      <c r="T755" s="629"/>
      <c r="U755" s="629"/>
      <c r="V755" s="629"/>
    </row>
    <row r="756" spans="16:22" ht="12.75">
      <c r="P756" s="629"/>
      <c r="Q756" s="629"/>
      <c r="R756" s="629"/>
      <c r="S756" s="629"/>
      <c r="T756" s="629"/>
      <c r="U756" s="629"/>
      <c r="V756" s="629"/>
    </row>
    <row r="757" spans="16:22" ht="12.75">
      <c r="P757" s="629"/>
      <c r="Q757" s="629"/>
      <c r="R757" s="629"/>
      <c r="S757" s="629"/>
      <c r="T757" s="629"/>
      <c r="U757" s="629"/>
      <c r="V757" s="629"/>
    </row>
    <row r="758" spans="16:22" ht="12.75">
      <c r="P758" s="629"/>
      <c r="Q758" s="629"/>
      <c r="R758" s="629"/>
      <c r="S758" s="629"/>
      <c r="T758" s="629"/>
      <c r="U758" s="629"/>
      <c r="V758" s="629"/>
    </row>
    <row r="759" spans="16:22" ht="12.75">
      <c r="P759" s="629"/>
      <c r="Q759" s="629"/>
      <c r="R759" s="629"/>
      <c r="S759" s="629"/>
      <c r="T759" s="629"/>
      <c r="U759" s="629"/>
      <c r="V759" s="629"/>
    </row>
    <row r="760" spans="16:22" ht="12.75">
      <c r="P760" s="629"/>
      <c r="Q760" s="629"/>
      <c r="R760" s="629"/>
      <c r="S760" s="629"/>
      <c r="T760" s="629"/>
      <c r="U760" s="629"/>
      <c r="V760" s="629"/>
    </row>
    <row r="761" spans="16:22" ht="12.75">
      <c r="P761" s="629"/>
      <c r="Q761" s="629"/>
      <c r="R761" s="629"/>
      <c r="S761" s="629"/>
      <c r="T761" s="629"/>
      <c r="U761" s="629"/>
      <c r="V761" s="629"/>
    </row>
    <row r="762" spans="16:22" ht="12.75">
      <c r="P762" s="629"/>
      <c r="Q762" s="629"/>
      <c r="R762" s="629"/>
      <c r="S762" s="629"/>
      <c r="T762" s="629"/>
      <c r="U762" s="629"/>
      <c r="V762" s="629"/>
    </row>
    <row r="763" spans="16:22" ht="12.75">
      <c r="P763" s="629"/>
      <c r="Q763" s="629"/>
      <c r="R763" s="629"/>
      <c r="S763" s="629"/>
      <c r="T763" s="629"/>
      <c r="U763" s="629"/>
      <c r="V763" s="629"/>
    </row>
    <row r="764" spans="16:22" ht="12.75">
      <c r="P764" s="629"/>
      <c r="Q764" s="629"/>
      <c r="R764" s="629"/>
      <c r="S764" s="629"/>
      <c r="T764" s="629"/>
      <c r="U764" s="629"/>
      <c r="V764" s="629"/>
    </row>
    <row r="765" spans="16:22" ht="12.75">
      <c r="P765" s="629"/>
      <c r="Q765" s="629"/>
      <c r="R765" s="629"/>
      <c r="S765" s="629"/>
      <c r="T765" s="629"/>
      <c r="U765" s="629"/>
      <c r="V765" s="629"/>
    </row>
    <row r="766" spans="16:22" ht="12.75">
      <c r="P766" s="629"/>
      <c r="Q766" s="629"/>
      <c r="R766" s="629"/>
      <c r="S766" s="629"/>
      <c r="T766" s="629"/>
      <c r="U766" s="629"/>
      <c r="V766" s="629"/>
    </row>
    <row r="767" spans="16:22" ht="12.75">
      <c r="P767" s="629"/>
      <c r="Q767" s="629"/>
      <c r="R767" s="629"/>
      <c r="S767" s="629"/>
      <c r="T767" s="629"/>
      <c r="U767" s="629"/>
      <c r="V767" s="629"/>
    </row>
    <row r="768" spans="16:22" ht="12.75">
      <c r="P768" s="629"/>
      <c r="Q768" s="629"/>
      <c r="R768" s="629"/>
      <c r="S768" s="629"/>
      <c r="T768" s="629"/>
      <c r="U768" s="629"/>
      <c r="V768" s="629"/>
    </row>
    <row r="769" spans="16:22" ht="12.75">
      <c r="P769" s="629"/>
      <c r="Q769" s="629"/>
      <c r="R769" s="629"/>
      <c r="S769" s="629"/>
      <c r="T769" s="629"/>
      <c r="U769" s="629"/>
      <c r="V769" s="629"/>
    </row>
    <row r="770" spans="16:22" ht="12.75">
      <c r="P770" s="629"/>
      <c r="Q770" s="629"/>
      <c r="R770" s="629"/>
      <c r="S770" s="629"/>
      <c r="T770" s="629"/>
      <c r="U770" s="629"/>
      <c r="V770" s="629"/>
    </row>
    <row r="771" spans="16:22" ht="12.75">
      <c r="P771" s="629"/>
      <c r="Q771" s="629"/>
      <c r="R771" s="629"/>
      <c r="S771" s="629"/>
      <c r="T771" s="629"/>
      <c r="U771" s="629"/>
      <c r="V771" s="629"/>
    </row>
    <row r="772" spans="16:22" ht="12.75">
      <c r="P772" s="629"/>
      <c r="Q772" s="629"/>
      <c r="R772" s="629"/>
      <c r="S772" s="629"/>
      <c r="T772" s="629"/>
      <c r="U772" s="629"/>
      <c r="V772" s="629"/>
    </row>
    <row r="773" spans="16:22" ht="12.75">
      <c r="P773" s="629"/>
      <c r="Q773" s="629"/>
      <c r="R773" s="629"/>
      <c r="S773" s="629"/>
      <c r="T773" s="629"/>
      <c r="U773" s="629"/>
      <c r="V773" s="629"/>
    </row>
    <row r="774" spans="16:22" ht="12.75">
      <c r="P774" s="629"/>
      <c r="Q774" s="629"/>
      <c r="R774" s="629"/>
      <c r="S774" s="629"/>
      <c r="T774" s="629"/>
      <c r="U774" s="629"/>
      <c r="V774" s="629"/>
    </row>
    <row r="775" spans="16:22" ht="12.75">
      <c r="P775" s="629"/>
      <c r="Q775" s="629"/>
      <c r="R775" s="629"/>
      <c r="S775" s="629"/>
      <c r="T775" s="629"/>
      <c r="U775" s="629"/>
      <c r="V775" s="629"/>
    </row>
    <row r="776" spans="16:22" ht="12.75">
      <c r="P776" s="629"/>
      <c r="Q776" s="629"/>
      <c r="R776" s="629"/>
      <c r="S776" s="629"/>
      <c r="T776" s="629"/>
      <c r="U776" s="629"/>
      <c r="V776" s="629"/>
    </row>
    <row r="777" spans="16:22" ht="12.75">
      <c r="P777" s="629"/>
      <c r="Q777" s="629"/>
      <c r="R777" s="629"/>
      <c r="S777" s="629"/>
      <c r="T777" s="629"/>
      <c r="U777" s="629"/>
      <c r="V777" s="629"/>
    </row>
    <row r="778" spans="16:22" ht="12.75">
      <c r="P778" s="629"/>
      <c r="Q778" s="629"/>
      <c r="R778" s="629"/>
      <c r="S778" s="629"/>
      <c r="T778" s="629"/>
      <c r="U778" s="629"/>
      <c r="V778" s="629"/>
    </row>
    <row r="779" spans="16:22" ht="12.75">
      <c r="P779" s="629"/>
      <c r="Q779" s="629"/>
      <c r="R779" s="629"/>
      <c r="S779" s="629"/>
      <c r="T779" s="629"/>
      <c r="U779" s="629"/>
      <c r="V779" s="629"/>
    </row>
    <row r="780" spans="16:22" ht="12.75">
      <c r="P780" s="629"/>
      <c r="Q780" s="629"/>
      <c r="R780" s="629"/>
      <c r="S780" s="629"/>
      <c r="T780" s="629"/>
      <c r="U780" s="629"/>
      <c r="V780" s="629"/>
    </row>
    <row r="781" spans="16:22" ht="12.75">
      <c r="P781" s="629"/>
      <c r="Q781" s="629"/>
      <c r="R781" s="629"/>
      <c r="S781" s="629"/>
      <c r="T781" s="629"/>
      <c r="U781" s="629"/>
      <c r="V781" s="629"/>
    </row>
    <row r="782" spans="16:22" ht="12.75">
      <c r="P782" s="629"/>
      <c r="Q782" s="629"/>
      <c r="R782" s="629"/>
      <c r="S782" s="629"/>
      <c r="T782" s="629"/>
      <c r="U782" s="629"/>
      <c r="V782" s="629"/>
    </row>
    <row r="783" spans="16:22" ht="12.75">
      <c r="P783" s="629"/>
      <c r="Q783" s="629"/>
      <c r="R783" s="629"/>
      <c r="S783" s="629"/>
      <c r="T783" s="629"/>
      <c r="U783" s="629"/>
      <c r="V783" s="629"/>
    </row>
    <row r="784" spans="16:22" ht="12.75">
      <c r="P784" s="629"/>
      <c r="Q784" s="629"/>
      <c r="R784" s="629"/>
      <c r="S784" s="629"/>
      <c r="T784" s="629"/>
      <c r="U784" s="629"/>
      <c r="V784" s="629"/>
    </row>
    <row r="785" spans="16:22" ht="12.75">
      <c r="P785" s="629"/>
      <c r="Q785" s="629"/>
      <c r="R785" s="629"/>
      <c r="S785" s="629"/>
      <c r="T785" s="629"/>
      <c r="U785" s="629"/>
      <c r="V785" s="629"/>
    </row>
    <row r="786" spans="16:22" ht="12.75">
      <c r="P786" s="629"/>
      <c r="Q786" s="629"/>
      <c r="R786" s="629"/>
      <c r="S786" s="629"/>
      <c r="T786" s="629"/>
      <c r="U786" s="629"/>
      <c r="V786" s="629"/>
    </row>
    <row r="787" spans="16:22" ht="12.75">
      <c r="P787" s="629"/>
      <c r="Q787" s="629"/>
      <c r="R787" s="629"/>
      <c r="S787" s="629"/>
      <c r="T787" s="629"/>
      <c r="U787" s="629"/>
      <c r="V787" s="629"/>
    </row>
    <row r="788" spans="16:22" ht="12.75">
      <c r="P788" s="629"/>
      <c r="Q788" s="629"/>
      <c r="R788" s="629"/>
      <c r="S788" s="629"/>
      <c r="T788" s="629"/>
      <c r="U788" s="629"/>
      <c r="V788" s="629"/>
    </row>
    <row r="789" spans="16:22" ht="12.75">
      <c r="P789" s="629"/>
      <c r="Q789" s="629"/>
      <c r="R789" s="629"/>
      <c r="S789" s="629"/>
      <c r="T789" s="629"/>
      <c r="U789" s="629"/>
      <c r="V789" s="629"/>
    </row>
    <row r="790" spans="16:22" ht="12.75">
      <c r="P790" s="629"/>
      <c r="Q790" s="629"/>
      <c r="R790" s="629"/>
      <c r="S790" s="629"/>
      <c r="T790" s="629"/>
      <c r="U790" s="629"/>
      <c r="V790" s="629"/>
    </row>
    <row r="791" spans="16:22" ht="12.75">
      <c r="P791" s="629"/>
      <c r="Q791" s="629"/>
      <c r="R791" s="629"/>
      <c r="S791" s="629"/>
      <c r="T791" s="629"/>
      <c r="U791" s="629"/>
      <c r="V791" s="629"/>
    </row>
    <row r="792" spans="16:22" ht="12.75">
      <c r="P792" s="629"/>
      <c r="Q792" s="629"/>
      <c r="R792" s="629"/>
      <c r="S792" s="629"/>
      <c r="T792" s="629"/>
      <c r="U792" s="629"/>
      <c r="V792" s="629"/>
    </row>
    <row r="793" spans="16:22" ht="12.75">
      <c r="P793" s="629"/>
      <c r="Q793" s="629"/>
      <c r="R793" s="629"/>
      <c r="S793" s="629"/>
      <c r="T793" s="629"/>
      <c r="U793" s="629"/>
      <c r="V793" s="629"/>
    </row>
    <row r="794" spans="16:22" ht="12.75">
      <c r="P794" s="629"/>
      <c r="Q794" s="629"/>
      <c r="R794" s="629"/>
      <c r="S794" s="629"/>
      <c r="T794" s="629"/>
      <c r="U794" s="629"/>
      <c r="V794" s="629"/>
    </row>
    <row r="795" spans="16:22" ht="12.75">
      <c r="P795" s="629"/>
      <c r="Q795" s="629"/>
      <c r="R795" s="629"/>
      <c r="S795" s="629"/>
      <c r="T795" s="629"/>
      <c r="U795" s="629"/>
      <c r="V795" s="629"/>
    </row>
    <row r="796" spans="16:22" ht="12.75">
      <c r="P796" s="629"/>
      <c r="Q796" s="629"/>
      <c r="R796" s="629"/>
      <c r="S796" s="629"/>
      <c r="T796" s="629"/>
      <c r="U796" s="629"/>
      <c r="V796" s="629"/>
    </row>
    <row r="797" spans="16:22" ht="12.75">
      <c r="P797" s="629"/>
      <c r="Q797" s="629"/>
      <c r="R797" s="629"/>
      <c r="S797" s="629"/>
      <c r="T797" s="629"/>
      <c r="U797" s="629"/>
      <c r="V797" s="629"/>
    </row>
    <row r="798" spans="16:22" ht="12.75">
      <c r="P798" s="629"/>
      <c r="Q798" s="629"/>
      <c r="R798" s="629"/>
      <c r="S798" s="629"/>
      <c r="T798" s="629"/>
      <c r="U798" s="629"/>
      <c r="V798" s="629"/>
    </row>
    <row r="799" spans="16:22" ht="12.75">
      <c r="P799" s="629"/>
      <c r="Q799" s="629"/>
      <c r="R799" s="629"/>
      <c r="S799" s="629"/>
      <c r="T799" s="629"/>
      <c r="U799" s="629"/>
      <c r="V799" s="629"/>
    </row>
    <row r="800" spans="16:22" ht="12.75">
      <c r="P800" s="629"/>
      <c r="Q800" s="629"/>
      <c r="R800" s="629"/>
      <c r="S800" s="629"/>
      <c r="T800" s="629"/>
      <c r="U800" s="629"/>
      <c r="V800" s="629"/>
    </row>
    <row r="801" spans="16:22" ht="12.75">
      <c r="P801" s="629"/>
      <c r="Q801" s="629"/>
      <c r="R801" s="629"/>
      <c r="S801" s="629"/>
      <c r="T801" s="629"/>
      <c r="U801" s="629"/>
      <c r="V801" s="629"/>
    </row>
    <row r="802" spans="16:22" ht="12.75">
      <c r="P802" s="629"/>
      <c r="Q802" s="629"/>
      <c r="R802" s="629"/>
      <c r="S802" s="629"/>
      <c r="T802" s="629"/>
      <c r="U802" s="629"/>
      <c r="V802" s="629"/>
    </row>
    <row r="803" spans="16:22" ht="12.75">
      <c r="P803" s="629"/>
      <c r="Q803" s="629"/>
      <c r="R803" s="629"/>
      <c r="S803" s="629"/>
      <c r="T803" s="629"/>
      <c r="U803" s="629"/>
      <c r="V803" s="629"/>
    </row>
    <row r="804" spans="16:22" ht="12.75">
      <c r="P804" s="629"/>
      <c r="Q804" s="629"/>
      <c r="R804" s="629"/>
      <c r="S804" s="629"/>
      <c r="T804" s="629"/>
      <c r="U804" s="629"/>
      <c r="V804" s="629"/>
    </row>
    <row r="805" spans="16:22" ht="12.75">
      <c r="P805" s="629"/>
      <c r="Q805" s="629"/>
      <c r="R805" s="629"/>
      <c r="S805" s="629"/>
      <c r="T805" s="629"/>
      <c r="U805" s="629"/>
      <c r="V805" s="629"/>
    </row>
    <row r="806" spans="16:22" ht="12.75">
      <c r="P806" s="629"/>
      <c r="Q806" s="629"/>
      <c r="R806" s="629"/>
      <c r="S806" s="629"/>
      <c r="T806" s="629"/>
      <c r="U806" s="629"/>
      <c r="V806" s="629"/>
    </row>
    <row r="807" spans="16:22" ht="12.75">
      <c r="P807" s="629"/>
      <c r="Q807" s="629"/>
      <c r="R807" s="629"/>
      <c r="S807" s="629"/>
      <c r="T807" s="629"/>
      <c r="U807" s="629"/>
      <c r="V807" s="629"/>
    </row>
    <row r="808" spans="16:22" ht="12.75">
      <c r="P808" s="629"/>
      <c r="Q808" s="629"/>
      <c r="R808" s="629"/>
      <c r="S808" s="629"/>
      <c r="T808" s="629"/>
      <c r="U808" s="629"/>
      <c r="V808" s="629"/>
    </row>
    <row r="809" spans="16:22" ht="12.75">
      <c r="P809" s="629"/>
      <c r="Q809" s="629"/>
      <c r="R809" s="629"/>
      <c r="S809" s="629"/>
      <c r="T809" s="629"/>
      <c r="U809" s="629"/>
      <c r="V809" s="629"/>
    </row>
    <row r="810" spans="16:22" ht="12.75">
      <c r="P810" s="629"/>
      <c r="Q810" s="629"/>
      <c r="R810" s="629"/>
      <c r="S810" s="629"/>
      <c r="T810" s="629"/>
      <c r="U810" s="629"/>
      <c r="V810" s="629"/>
    </row>
    <row r="811" spans="16:22" ht="12.75">
      <c r="P811" s="629"/>
      <c r="Q811" s="629"/>
      <c r="R811" s="629"/>
      <c r="S811" s="629"/>
      <c r="T811" s="629"/>
      <c r="U811" s="629"/>
      <c r="V811" s="629"/>
    </row>
    <row r="812" spans="16:22" ht="12.75">
      <c r="P812" s="629"/>
      <c r="Q812" s="629"/>
      <c r="R812" s="629"/>
      <c r="S812" s="629"/>
      <c r="T812" s="629"/>
      <c r="U812" s="629"/>
      <c r="V812" s="629"/>
    </row>
    <row r="813" spans="16:22" ht="12.75">
      <c r="P813" s="629"/>
      <c r="Q813" s="629"/>
      <c r="R813" s="629"/>
      <c r="S813" s="629"/>
      <c r="T813" s="629"/>
      <c r="U813" s="629"/>
      <c r="V813" s="629"/>
    </row>
    <row r="814" spans="16:22" ht="12.75">
      <c r="P814" s="629"/>
      <c r="Q814" s="629"/>
      <c r="R814" s="629"/>
      <c r="S814" s="629"/>
      <c r="T814" s="629"/>
      <c r="U814" s="629"/>
      <c r="V814" s="629"/>
    </row>
    <row r="815" spans="16:22" ht="12.75">
      <c r="P815" s="629"/>
      <c r="Q815" s="629"/>
      <c r="R815" s="629"/>
      <c r="S815" s="629"/>
      <c r="T815" s="629"/>
      <c r="U815" s="629"/>
      <c r="V815" s="629"/>
    </row>
    <row r="816" spans="16:22" ht="12.75">
      <c r="P816" s="629"/>
      <c r="Q816" s="629"/>
      <c r="R816" s="629"/>
      <c r="S816" s="629"/>
      <c r="T816" s="629"/>
      <c r="U816" s="629"/>
      <c r="V816" s="629"/>
    </row>
    <row r="817" spans="16:22" ht="12.75">
      <c r="P817" s="629"/>
      <c r="Q817" s="629"/>
      <c r="R817" s="629"/>
      <c r="S817" s="629"/>
      <c r="T817" s="629"/>
      <c r="U817" s="629"/>
      <c r="V817" s="629"/>
    </row>
    <row r="818" spans="16:22" ht="12.75">
      <c r="P818" s="629"/>
      <c r="Q818" s="629"/>
      <c r="R818" s="629"/>
      <c r="S818" s="629"/>
      <c r="T818" s="629"/>
      <c r="U818" s="629"/>
      <c r="V818" s="629"/>
    </row>
    <row r="819" spans="16:22" ht="12.75">
      <c r="P819" s="629"/>
      <c r="Q819" s="629"/>
      <c r="R819" s="629"/>
      <c r="S819" s="629"/>
      <c r="T819" s="629"/>
      <c r="U819" s="629"/>
      <c r="V819" s="629"/>
    </row>
    <row r="820" spans="16:22" ht="12.75">
      <c r="P820" s="629"/>
      <c r="Q820" s="629"/>
      <c r="R820" s="629"/>
      <c r="S820" s="629"/>
      <c r="T820" s="629"/>
      <c r="U820" s="629"/>
      <c r="V820" s="629"/>
    </row>
    <row r="821" spans="16:22" ht="12.75">
      <c r="P821" s="629"/>
      <c r="Q821" s="629"/>
      <c r="R821" s="629"/>
      <c r="S821" s="629"/>
      <c r="T821" s="629"/>
      <c r="U821" s="629"/>
      <c r="V821" s="629"/>
    </row>
    <row r="822" spans="16:22" ht="12.75">
      <c r="P822" s="629"/>
      <c r="Q822" s="629"/>
      <c r="R822" s="629"/>
      <c r="S822" s="629"/>
      <c r="T822" s="629"/>
      <c r="U822" s="629"/>
      <c r="V822" s="629"/>
    </row>
    <row r="823" spans="16:22" ht="12.75">
      <c r="P823" s="629"/>
      <c r="Q823" s="629"/>
      <c r="R823" s="629"/>
      <c r="S823" s="629"/>
      <c r="T823" s="629"/>
      <c r="U823" s="629"/>
      <c r="V823" s="629"/>
    </row>
    <row r="824" spans="16:22" ht="12.75">
      <c r="P824" s="629"/>
      <c r="Q824" s="629"/>
      <c r="R824" s="629"/>
      <c r="S824" s="629"/>
      <c r="T824" s="629"/>
      <c r="U824" s="629"/>
      <c r="V824" s="629"/>
    </row>
    <row r="825" spans="16:22" ht="12.75">
      <c r="P825" s="629"/>
      <c r="Q825" s="629"/>
      <c r="R825" s="629"/>
      <c r="S825" s="629"/>
      <c r="T825" s="629"/>
      <c r="U825" s="629"/>
      <c r="V825" s="629"/>
    </row>
    <row r="826" spans="16:22" ht="12.75">
      <c r="P826" s="629"/>
      <c r="Q826" s="629"/>
      <c r="R826" s="629"/>
      <c r="S826" s="629"/>
      <c r="T826" s="629"/>
      <c r="U826" s="629"/>
      <c r="V826" s="629"/>
    </row>
    <row r="827" spans="16:22" ht="12.75">
      <c r="P827" s="629"/>
      <c r="Q827" s="629"/>
      <c r="R827" s="629"/>
      <c r="S827" s="629"/>
      <c r="T827" s="629"/>
      <c r="U827" s="629"/>
      <c r="V827" s="629"/>
    </row>
    <row r="828" spans="16:22" ht="12.75">
      <c r="P828" s="629"/>
      <c r="Q828" s="629"/>
      <c r="R828" s="629"/>
      <c r="S828" s="629"/>
      <c r="T828" s="629"/>
      <c r="U828" s="629"/>
      <c r="V828" s="629"/>
    </row>
    <row r="829" spans="16:22" ht="12.75">
      <c r="P829" s="629"/>
      <c r="Q829" s="629"/>
      <c r="R829" s="629"/>
      <c r="S829" s="629"/>
      <c r="T829" s="629"/>
      <c r="U829" s="629"/>
      <c r="V829" s="629"/>
    </row>
    <row r="830" spans="16:22" ht="12.75">
      <c r="P830" s="629"/>
      <c r="Q830" s="629"/>
      <c r="R830" s="629"/>
      <c r="S830" s="629"/>
      <c r="T830" s="629"/>
      <c r="U830" s="629"/>
      <c r="V830" s="629"/>
    </row>
    <row r="831" spans="16:22" ht="12.75">
      <c r="P831" s="629"/>
      <c r="Q831" s="629"/>
      <c r="R831" s="629"/>
      <c r="S831" s="629"/>
      <c r="T831" s="629"/>
      <c r="U831" s="629"/>
      <c r="V831" s="629"/>
    </row>
    <row r="832" spans="16:22" ht="12.75">
      <c r="P832" s="629"/>
      <c r="Q832" s="629"/>
      <c r="R832" s="629"/>
      <c r="S832" s="629"/>
      <c r="T832" s="629"/>
      <c r="U832" s="629"/>
      <c r="V832" s="629"/>
    </row>
    <row r="833" spans="16:22" ht="12.75">
      <c r="P833" s="629"/>
      <c r="Q833" s="629"/>
      <c r="R833" s="629"/>
      <c r="S833" s="629"/>
      <c r="T833" s="629"/>
      <c r="U833" s="629"/>
      <c r="V833" s="629"/>
    </row>
    <row r="834" spans="16:22" ht="12.75">
      <c r="P834" s="629"/>
      <c r="Q834" s="629"/>
      <c r="R834" s="629"/>
      <c r="S834" s="629"/>
      <c r="T834" s="629"/>
      <c r="U834" s="629"/>
      <c r="V834" s="629"/>
    </row>
    <row r="835" spans="16:22" ht="12.75">
      <c r="P835" s="629"/>
      <c r="Q835" s="629"/>
      <c r="R835" s="629"/>
      <c r="S835" s="629"/>
      <c r="T835" s="629"/>
      <c r="U835" s="629"/>
      <c r="V835" s="629"/>
    </row>
    <row r="836" spans="16:22" ht="12.75">
      <c r="P836" s="629"/>
      <c r="Q836" s="629"/>
      <c r="R836" s="629"/>
      <c r="S836" s="629"/>
      <c r="T836" s="629"/>
      <c r="U836" s="629"/>
      <c r="V836" s="629"/>
    </row>
    <row r="837" spans="16:22" ht="12.75">
      <c r="P837" s="629"/>
      <c r="Q837" s="629"/>
      <c r="R837" s="629"/>
      <c r="S837" s="629"/>
      <c r="T837" s="629"/>
      <c r="U837" s="629"/>
      <c r="V837" s="629"/>
    </row>
    <row r="838" spans="16:22" ht="12.75">
      <c r="P838" s="629"/>
      <c r="Q838" s="629"/>
      <c r="R838" s="629"/>
      <c r="S838" s="629"/>
      <c r="T838" s="629"/>
      <c r="U838" s="629"/>
      <c r="V838" s="629"/>
    </row>
    <row r="839" spans="16:22" ht="12.75">
      <c r="P839" s="629"/>
      <c r="Q839" s="629"/>
      <c r="R839" s="629"/>
      <c r="S839" s="629"/>
      <c r="T839" s="629"/>
      <c r="U839" s="629"/>
      <c r="V839" s="629"/>
    </row>
    <row r="840" spans="16:22" ht="12.75">
      <c r="P840" s="629"/>
      <c r="Q840" s="629"/>
      <c r="R840" s="629"/>
      <c r="S840" s="629"/>
      <c r="T840" s="629"/>
      <c r="U840" s="629"/>
      <c r="V840" s="629"/>
    </row>
    <row r="841" spans="16:22" ht="12.75">
      <c r="P841" s="629"/>
      <c r="Q841" s="629"/>
      <c r="R841" s="629"/>
      <c r="S841" s="629"/>
      <c r="T841" s="629"/>
      <c r="U841" s="629"/>
      <c r="V841" s="629"/>
    </row>
    <row r="842" spans="16:22" ht="12.75">
      <c r="P842" s="629"/>
      <c r="Q842" s="629"/>
      <c r="R842" s="629"/>
      <c r="S842" s="629"/>
      <c r="T842" s="629"/>
      <c r="U842" s="629"/>
      <c r="V842" s="629"/>
    </row>
    <row r="843" spans="16:22" ht="12.75">
      <c r="P843" s="629"/>
      <c r="Q843" s="629"/>
      <c r="R843" s="629"/>
      <c r="S843" s="629"/>
      <c r="T843" s="629"/>
      <c r="U843" s="629"/>
      <c r="V843" s="629"/>
    </row>
    <row r="844" spans="16:22" ht="12.75">
      <c r="P844" s="629"/>
      <c r="Q844" s="629"/>
      <c r="R844" s="629"/>
      <c r="S844" s="629"/>
      <c r="T844" s="629"/>
      <c r="U844" s="629"/>
      <c r="V844" s="629"/>
    </row>
    <row r="845" spans="16:22" ht="12.75">
      <c r="P845" s="629"/>
      <c r="Q845" s="629"/>
      <c r="R845" s="629"/>
      <c r="S845" s="629"/>
      <c r="T845" s="629"/>
      <c r="U845" s="629"/>
      <c r="V845" s="629"/>
    </row>
    <row r="846" spans="16:22" ht="12.75">
      <c r="P846" s="629"/>
      <c r="Q846" s="629"/>
      <c r="R846" s="629"/>
      <c r="S846" s="629"/>
      <c r="T846" s="629"/>
      <c r="U846" s="629"/>
      <c r="V846" s="629"/>
    </row>
    <row r="847" spans="16:22" ht="12.75">
      <c r="P847" s="629"/>
      <c r="Q847" s="629"/>
      <c r="R847" s="629"/>
      <c r="S847" s="629"/>
      <c r="T847" s="629"/>
      <c r="U847" s="629"/>
      <c r="V847" s="629"/>
    </row>
    <row r="848" spans="16:22" ht="12.75">
      <c r="P848" s="629"/>
      <c r="Q848" s="629"/>
      <c r="R848" s="629"/>
      <c r="S848" s="629"/>
      <c r="T848" s="629"/>
      <c r="U848" s="629"/>
      <c r="V848" s="629"/>
    </row>
    <row r="849" spans="16:22" ht="12.75">
      <c r="P849" s="629"/>
      <c r="Q849" s="629"/>
      <c r="R849" s="629"/>
      <c r="S849" s="629"/>
      <c r="T849" s="629"/>
      <c r="U849" s="629"/>
      <c r="V849" s="629"/>
    </row>
    <row r="850" spans="16:22" ht="12.75">
      <c r="P850" s="629"/>
      <c r="Q850" s="629"/>
      <c r="R850" s="629"/>
      <c r="S850" s="629"/>
      <c r="T850" s="629"/>
      <c r="U850" s="629"/>
      <c r="V850" s="629"/>
    </row>
    <row r="851" spans="16:22" ht="12.75">
      <c r="P851" s="629"/>
      <c r="Q851" s="629"/>
      <c r="R851" s="629"/>
      <c r="S851" s="629"/>
      <c r="T851" s="629"/>
      <c r="U851" s="629"/>
      <c r="V851" s="629"/>
    </row>
    <row r="852" spans="16:22" ht="12.75">
      <c r="P852" s="629"/>
      <c r="Q852" s="629"/>
      <c r="R852" s="629"/>
      <c r="S852" s="629"/>
      <c r="T852" s="629"/>
      <c r="U852" s="629"/>
      <c r="V852" s="629"/>
    </row>
    <row r="853" spans="16:22" ht="12.75">
      <c r="P853" s="629"/>
      <c r="Q853" s="629"/>
      <c r="R853" s="629"/>
      <c r="S853" s="629"/>
      <c r="T853" s="629"/>
      <c r="U853" s="629"/>
      <c r="V853" s="629"/>
    </row>
    <row r="854" spans="16:22" ht="12.75">
      <c r="P854" s="629"/>
      <c r="Q854" s="629"/>
      <c r="R854" s="629"/>
      <c r="S854" s="629"/>
      <c r="T854" s="629"/>
      <c r="U854" s="629"/>
      <c r="V854" s="629"/>
    </row>
    <row r="855" spans="16:22" ht="12.75">
      <c r="P855" s="629"/>
      <c r="Q855" s="629"/>
      <c r="R855" s="629"/>
      <c r="S855" s="629"/>
      <c r="T855" s="629"/>
      <c r="U855" s="629"/>
      <c r="V855" s="629"/>
    </row>
    <row r="856" spans="16:22" ht="12.75">
      <c r="P856" s="629"/>
      <c r="Q856" s="629"/>
      <c r="R856" s="629"/>
      <c r="S856" s="629"/>
      <c r="T856" s="629"/>
      <c r="U856" s="629"/>
      <c r="V856" s="629"/>
    </row>
    <row r="857" spans="16:22" ht="12.75">
      <c r="P857" s="629"/>
      <c r="Q857" s="629"/>
      <c r="R857" s="629"/>
      <c r="S857" s="629"/>
      <c r="T857" s="629"/>
      <c r="U857" s="629"/>
      <c r="V857" s="629"/>
    </row>
    <row r="858" spans="16:22" ht="12.75">
      <c r="P858" s="629"/>
      <c r="Q858" s="629"/>
      <c r="R858" s="629"/>
      <c r="S858" s="629"/>
      <c r="T858" s="629"/>
      <c r="U858" s="629"/>
      <c r="V858" s="629"/>
    </row>
    <row r="859" spans="16:22" ht="12.75">
      <c r="P859" s="629"/>
      <c r="Q859" s="629"/>
      <c r="R859" s="629"/>
      <c r="S859" s="629"/>
      <c r="T859" s="629"/>
      <c r="U859" s="629"/>
      <c r="V859" s="629"/>
    </row>
    <row r="860" spans="16:22" ht="12.75">
      <c r="P860" s="629"/>
      <c r="Q860" s="629"/>
      <c r="R860" s="629"/>
      <c r="S860" s="629"/>
      <c r="T860" s="629"/>
      <c r="U860" s="629"/>
      <c r="V860" s="629"/>
    </row>
    <row r="861" spans="16:22" ht="12.75">
      <c r="P861" s="629"/>
      <c r="Q861" s="629"/>
      <c r="R861" s="629"/>
      <c r="S861" s="629"/>
      <c r="T861" s="629"/>
      <c r="U861" s="629"/>
      <c r="V861" s="629"/>
    </row>
    <row r="862" spans="16:22" ht="12.75">
      <c r="P862" s="629"/>
      <c r="Q862" s="629"/>
      <c r="R862" s="629"/>
      <c r="S862" s="629"/>
      <c r="T862" s="629"/>
      <c r="U862" s="629"/>
      <c r="V862" s="629"/>
    </row>
    <row r="863" spans="16:22" ht="12.75">
      <c r="P863" s="629"/>
      <c r="Q863" s="629"/>
      <c r="R863" s="629"/>
      <c r="S863" s="629"/>
      <c r="T863" s="629"/>
      <c r="U863" s="629"/>
      <c r="V863" s="629"/>
    </row>
    <row r="864" spans="16:22" ht="12.75">
      <c r="P864" s="629"/>
      <c r="Q864" s="629"/>
      <c r="R864" s="629"/>
      <c r="S864" s="629"/>
      <c r="T864" s="629"/>
      <c r="U864" s="629"/>
      <c r="V864" s="629"/>
    </row>
    <row r="865" spans="16:22" ht="12.75">
      <c r="P865" s="629"/>
      <c r="Q865" s="629"/>
      <c r="R865" s="629"/>
      <c r="S865" s="629"/>
      <c r="T865" s="629"/>
      <c r="U865" s="629"/>
      <c r="V865" s="629"/>
    </row>
    <row r="866" spans="16:22" ht="12.75">
      <c r="P866" s="629"/>
      <c r="Q866" s="629"/>
      <c r="R866" s="629"/>
      <c r="S866" s="629"/>
      <c r="T866" s="629"/>
      <c r="U866" s="629"/>
      <c r="V866" s="629"/>
    </row>
    <row r="867" spans="16:22" ht="12.75">
      <c r="P867" s="629"/>
      <c r="Q867" s="629"/>
      <c r="R867" s="629"/>
      <c r="S867" s="629"/>
      <c r="T867" s="629"/>
      <c r="U867" s="629"/>
      <c r="V867" s="629"/>
    </row>
    <row r="868" spans="16:22" ht="12.75">
      <c r="P868" s="629"/>
      <c r="Q868" s="629"/>
      <c r="R868" s="629"/>
      <c r="S868" s="629"/>
      <c r="T868" s="629"/>
      <c r="U868" s="629"/>
      <c r="V868" s="629"/>
    </row>
    <row r="869" spans="16:22" ht="12.75">
      <c r="P869" s="629"/>
      <c r="Q869" s="629"/>
      <c r="R869" s="629"/>
      <c r="S869" s="629"/>
      <c r="T869" s="629"/>
      <c r="U869" s="629"/>
      <c r="V869" s="629"/>
    </row>
    <row r="870" spans="16:22" ht="12.75">
      <c r="P870" s="629"/>
      <c r="Q870" s="629"/>
      <c r="R870" s="629"/>
      <c r="S870" s="629"/>
      <c r="T870" s="629"/>
      <c r="U870" s="629"/>
      <c r="V870" s="629"/>
    </row>
    <row r="871" spans="16:22" ht="12.75">
      <c r="P871" s="629"/>
      <c r="Q871" s="629"/>
      <c r="R871" s="629"/>
      <c r="S871" s="629"/>
      <c r="T871" s="629"/>
      <c r="U871" s="629"/>
      <c r="V871" s="629"/>
    </row>
    <row r="872" spans="16:22" ht="12.75">
      <c r="P872" s="629"/>
      <c r="Q872" s="629"/>
      <c r="R872" s="629"/>
      <c r="S872" s="629"/>
      <c r="T872" s="629"/>
      <c r="U872" s="629"/>
      <c r="V872" s="629"/>
    </row>
    <row r="873" spans="16:22" ht="12.75">
      <c r="P873" s="629"/>
      <c r="Q873" s="629"/>
      <c r="R873" s="629"/>
      <c r="S873" s="629"/>
      <c r="T873" s="629"/>
      <c r="U873" s="629"/>
      <c r="V873" s="629"/>
    </row>
    <row r="874" spans="16:22" ht="12.75">
      <c r="P874" s="629"/>
      <c r="Q874" s="629"/>
      <c r="R874" s="629"/>
      <c r="S874" s="629"/>
      <c r="T874" s="629"/>
      <c r="U874" s="629"/>
      <c r="V874" s="629"/>
    </row>
    <row r="875" spans="16:22" ht="12.75">
      <c r="P875" s="629"/>
      <c r="Q875" s="629"/>
      <c r="R875" s="629"/>
      <c r="S875" s="629"/>
      <c r="T875" s="629"/>
      <c r="U875" s="629"/>
      <c r="V875" s="629"/>
    </row>
    <row r="876" spans="16:22" ht="12.75">
      <c r="P876" s="629"/>
      <c r="Q876" s="629"/>
      <c r="R876" s="629"/>
      <c r="S876" s="629"/>
      <c r="T876" s="629"/>
      <c r="U876" s="629"/>
      <c r="V876" s="629"/>
    </row>
    <row r="877" spans="16:22" ht="12.75">
      <c r="P877" s="629"/>
      <c r="Q877" s="629"/>
      <c r="R877" s="629"/>
      <c r="S877" s="629"/>
      <c r="T877" s="629"/>
      <c r="U877" s="629"/>
      <c r="V877" s="629"/>
    </row>
    <row r="878" spans="16:22" ht="12.75">
      <c r="P878" s="629"/>
      <c r="Q878" s="629"/>
      <c r="R878" s="629"/>
      <c r="S878" s="629"/>
      <c r="T878" s="629"/>
      <c r="U878" s="629"/>
      <c r="V878" s="629"/>
    </row>
    <row r="879" spans="16:22" ht="12.75">
      <c r="P879" s="629"/>
      <c r="Q879" s="629"/>
      <c r="R879" s="629"/>
      <c r="S879" s="629"/>
      <c r="T879" s="629"/>
      <c r="U879" s="629"/>
      <c r="V879" s="629"/>
    </row>
    <row r="880" spans="16:22" ht="12.75">
      <c r="P880" s="629"/>
      <c r="Q880" s="629"/>
      <c r="R880" s="629"/>
      <c r="S880" s="629"/>
      <c r="T880" s="629"/>
      <c r="U880" s="629"/>
      <c r="V880" s="629"/>
    </row>
    <row r="881" spans="16:22" ht="12.75">
      <c r="P881" s="629"/>
      <c r="Q881" s="629"/>
      <c r="R881" s="629"/>
      <c r="S881" s="629"/>
      <c r="T881" s="629"/>
      <c r="U881" s="629"/>
      <c r="V881" s="629"/>
    </row>
    <row r="882" spans="16:22" ht="12.75">
      <c r="P882" s="629"/>
      <c r="Q882" s="629"/>
      <c r="R882" s="629"/>
      <c r="S882" s="629"/>
      <c r="T882" s="629"/>
      <c r="U882" s="629"/>
      <c r="V882" s="629"/>
    </row>
    <row r="883" spans="16:22" ht="12.75">
      <c r="P883" s="629"/>
      <c r="Q883" s="629"/>
      <c r="R883" s="629"/>
      <c r="S883" s="629"/>
      <c r="T883" s="629"/>
      <c r="U883" s="629"/>
      <c r="V883" s="629"/>
    </row>
    <row r="884" spans="16:22" ht="12.75">
      <c r="P884" s="629"/>
      <c r="Q884" s="629"/>
      <c r="R884" s="629"/>
      <c r="S884" s="629"/>
      <c r="T884" s="629"/>
      <c r="U884" s="629"/>
      <c r="V884" s="629"/>
    </row>
    <row r="885" spans="16:22" ht="12.75">
      <c r="P885" s="629"/>
      <c r="Q885" s="629"/>
      <c r="R885" s="629"/>
      <c r="S885" s="629"/>
      <c r="T885" s="629"/>
      <c r="U885" s="629"/>
      <c r="V885" s="629"/>
    </row>
    <row r="886" spans="16:22" ht="12.75">
      <c r="P886" s="629"/>
      <c r="Q886" s="629"/>
      <c r="R886" s="629"/>
      <c r="S886" s="629"/>
      <c r="T886" s="629"/>
      <c r="U886" s="629"/>
      <c r="V886" s="629"/>
    </row>
    <row r="887" spans="16:22" ht="12.75">
      <c r="P887" s="629"/>
      <c r="Q887" s="629"/>
      <c r="R887" s="629"/>
      <c r="S887" s="629"/>
      <c r="T887" s="629"/>
      <c r="U887" s="629"/>
      <c r="V887" s="629"/>
    </row>
    <row r="888" spans="16:22" ht="12.75">
      <c r="P888" s="629"/>
      <c r="Q888" s="629"/>
      <c r="R888" s="629"/>
      <c r="S888" s="629"/>
      <c r="T888" s="629"/>
      <c r="U888" s="629"/>
      <c r="V888" s="629"/>
    </row>
    <row r="889" spans="16:22" ht="12.75">
      <c r="P889" s="629"/>
      <c r="Q889" s="629"/>
      <c r="R889" s="629"/>
      <c r="S889" s="629"/>
      <c r="T889" s="629"/>
      <c r="U889" s="629"/>
      <c r="V889" s="629"/>
    </row>
    <row r="890" spans="16:22" ht="12.75">
      <c r="P890" s="629"/>
      <c r="Q890" s="629"/>
      <c r="R890" s="629"/>
      <c r="S890" s="629"/>
      <c r="T890" s="629"/>
      <c r="U890" s="629"/>
      <c r="V890" s="629"/>
    </row>
    <row r="891" spans="16:22" ht="12.75">
      <c r="P891" s="629"/>
      <c r="Q891" s="629"/>
      <c r="R891" s="629"/>
      <c r="S891" s="629"/>
      <c r="T891" s="629"/>
      <c r="U891" s="629"/>
      <c r="V891" s="629"/>
    </row>
    <row r="892" spans="16:22" ht="12.75">
      <c r="P892" s="629"/>
      <c r="Q892" s="629"/>
      <c r="R892" s="629"/>
      <c r="S892" s="629"/>
      <c r="T892" s="629"/>
      <c r="U892" s="629"/>
      <c r="V892" s="629"/>
    </row>
    <row r="893" spans="16:22" ht="12.75">
      <c r="P893" s="629"/>
      <c r="Q893" s="629"/>
      <c r="R893" s="629"/>
      <c r="S893" s="629"/>
      <c r="T893" s="629"/>
      <c r="U893" s="629"/>
      <c r="V893" s="629"/>
    </row>
    <row r="894" spans="16:22" ht="12.75">
      <c r="P894" s="629"/>
      <c r="Q894" s="629"/>
      <c r="R894" s="629"/>
      <c r="S894" s="629"/>
      <c r="T894" s="629"/>
      <c r="U894" s="629"/>
      <c r="V894" s="629"/>
    </row>
    <row r="895" spans="16:22" ht="12.75">
      <c r="P895" s="629"/>
      <c r="Q895" s="629"/>
      <c r="R895" s="629"/>
      <c r="S895" s="629"/>
      <c r="T895" s="629"/>
      <c r="U895" s="629"/>
      <c r="V895" s="629"/>
    </row>
    <row r="896" spans="16:22" ht="12.75">
      <c r="P896" s="629"/>
      <c r="Q896" s="629"/>
      <c r="R896" s="629"/>
      <c r="S896" s="629"/>
      <c r="T896" s="629"/>
      <c r="U896" s="629"/>
      <c r="V896" s="629"/>
    </row>
    <row r="897" spans="16:22" ht="12.75">
      <c r="P897" s="629"/>
      <c r="Q897" s="629"/>
      <c r="R897" s="629"/>
      <c r="S897" s="629"/>
      <c r="T897" s="629"/>
      <c r="U897" s="629"/>
      <c r="V897" s="629"/>
    </row>
    <row r="898" spans="16:22" ht="12.75">
      <c r="P898" s="629"/>
      <c r="Q898" s="629"/>
      <c r="R898" s="629"/>
      <c r="S898" s="629"/>
      <c r="T898" s="629"/>
      <c r="U898" s="629"/>
      <c r="V898" s="629"/>
    </row>
    <row r="899" spans="16:22" ht="12.75">
      <c r="P899" s="629"/>
      <c r="Q899" s="629"/>
      <c r="R899" s="629"/>
      <c r="S899" s="629"/>
      <c r="T899" s="629"/>
      <c r="U899" s="629"/>
      <c r="V899" s="629"/>
    </row>
    <row r="900" spans="16:22" ht="12.75">
      <c r="P900" s="629"/>
      <c r="Q900" s="629"/>
      <c r="R900" s="629"/>
      <c r="S900" s="629"/>
      <c r="T900" s="629"/>
      <c r="U900" s="629"/>
      <c r="V900" s="629"/>
    </row>
    <row r="901" spans="16:22" ht="12.75">
      <c r="P901" s="629"/>
      <c r="Q901" s="629"/>
      <c r="R901" s="629"/>
      <c r="S901" s="629"/>
      <c r="T901" s="629"/>
      <c r="U901" s="629"/>
      <c r="V901" s="629"/>
    </row>
    <row r="902" spans="16:22" ht="12.75">
      <c r="P902" s="629"/>
      <c r="Q902" s="629"/>
      <c r="R902" s="629"/>
      <c r="S902" s="629"/>
      <c r="T902" s="629"/>
      <c r="U902" s="629"/>
      <c r="V902" s="629"/>
    </row>
    <row r="903" spans="16:22" ht="12.75">
      <c r="P903" s="629"/>
      <c r="Q903" s="629"/>
      <c r="R903" s="629"/>
      <c r="S903" s="629"/>
      <c r="T903" s="629"/>
      <c r="U903" s="629"/>
      <c r="V903" s="629"/>
    </row>
    <row r="904" spans="16:22" ht="12.75">
      <c r="P904" s="629"/>
      <c r="Q904" s="629"/>
      <c r="R904" s="629"/>
      <c r="S904" s="629"/>
      <c r="T904" s="629"/>
      <c r="U904" s="629"/>
      <c r="V904" s="629"/>
    </row>
    <row r="905" spans="16:22" ht="12.75">
      <c r="P905" s="629"/>
      <c r="Q905" s="629"/>
      <c r="R905" s="629"/>
      <c r="S905" s="629"/>
      <c r="T905" s="629"/>
      <c r="U905" s="629"/>
      <c r="V905" s="629"/>
    </row>
    <row r="906" spans="16:22" ht="12.75">
      <c r="P906" s="629"/>
      <c r="Q906" s="629"/>
      <c r="R906" s="629"/>
      <c r="S906" s="629"/>
      <c r="T906" s="629"/>
      <c r="U906" s="629"/>
      <c r="V906" s="629"/>
    </row>
    <row r="907" spans="16:22" ht="12.75">
      <c r="P907" s="629"/>
      <c r="Q907" s="629"/>
      <c r="R907" s="629"/>
      <c r="S907" s="629"/>
      <c r="T907" s="629"/>
      <c r="U907" s="629"/>
      <c r="V907" s="629"/>
    </row>
    <row r="908" spans="16:22" ht="12.75">
      <c r="P908" s="629"/>
      <c r="Q908" s="629"/>
      <c r="R908" s="629"/>
      <c r="S908" s="629"/>
      <c r="T908" s="629"/>
      <c r="U908" s="629"/>
      <c r="V908" s="629"/>
    </row>
  </sheetData>
  <mergeCells count="27">
    <mergeCell ref="B173:C173"/>
    <mergeCell ref="B175:C175"/>
    <mergeCell ref="B177:C177"/>
    <mergeCell ref="I7:I8"/>
    <mergeCell ref="B171:C171"/>
    <mergeCell ref="G7:G8"/>
    <mergeCell ref="B172:C172"/>
    <mergeCell ref="B174:C174"/>
    <mergeCell ref="B176:C176"/>
    <mergeCell ref="B1:C1"/>
    <mergeCell ref="B3:O3"/>
    <mergeCell ref="B4:O4"/>
    <mergeCell ref="B6:D8"/>
    <mergeCell ref="E6:E8"/>
    <mergeCell ref="F6:F8"/>
    <mergeCell ref="G6:K6"/>
    <mergeCell ref="M7:M8"/>
    <mergeCell ref="B178:C178"/>
    <mergeCell ref="A6:A8"/>
    <mergeCell ref="P6:P8"/>
    <mergeCell ref="O6:O8"/>
    <mergeCell ref="L7:L8"/>
    <mergeCell ref="N6:N8"/>
    <mergeCell ref="L6:M6"/>
    <mergeCell ref="H7:H8"/>
    <mergeCell ref="K7:K8"/>
    <mergeCell ref="J7:J8"/>
  </mergeCells>
  <printOptions horizontalCentered="1"/>
  <pageMargins left="0.3937007874015748" right="0.3937007874015748" top="0.6" bottom="0.4" header="0.41" footer="0.34"/>
  <pageSetup horizontalDpi="600" verticalDpi="600" orientation="landscape" paperSize="9" scale="48" r:id="rId1"/>
  <headerFooter alignWithMargins="0">
    <oddHeader>&amp;L 5. melléklet a 15/2013.(V.2.) önkormányzati rendelethez
"5. melléklet az 1/2013.(II.01.) önkormányzati rendelethez"</oddHeader>
  </headerFooter>
  <rowBreaks count="2" manualBreakCount="2">
    <brk id="60" max="15" man="1"/>
    <brk id="11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SheetLayoutView="100" workbookViewId="0" topLeftCell="A46">
      <selection activeCell="F55" sqref="F55"/>
    </sheetView>
  </sheetViews>
  <sheetFormatPr defaultColWidth="9.00390625" defaultRowHeight="12.75"/>
  <cols>
    <col min="1" max="1" width="13.875" style="536" customWidth="1"/>
    <col min="2" max="2" width="8.00390625" style="537" customWidth="1"/>
    <col min="3" max="3" width="65.00390625" style="536" customWidth="1"/>
    <col min="4" max="4" width="11.25390625" style="538" customWidth="1"/>
    <col min="5" max="5" width="9.25390625" style="539" customWidth="1"/>
    <col min="6" max="6" width="9.00390625" style="536" customWidth="1"/>
    <col min="7" max="7" width="9.875" style="536" customWidth="1"/>
    <col min="8" max="8" width="8.75390625" style="536" customWidth="1"/>
    <col min="9" max="9" width="9.625" style="536" customWidth="1"/>
    <col min="10" max="10" width="9.375" style="536" customWidth="1"/>
    <col min="11" max="11" width="10.125" style="536" customWidth="1"/>
    <col min="12" max="12" width="9.375" style="536" customWidth="1"/>
    <col min="13" max="13" width="9.125" style="536" customWidth="1"/>
    <col min="14" max="14" width="8.875" style="541" customWidth="1"/>
    <col min="15" max="15" width="10.875" style="536" customWidth="1"/>
    <col min="16" max="16384" width="9.125" style="536" customWidth="1"/>
  </cols>
  <sheetData>
    <row r="1" spans="7:15" ht="12.75">
      <c r="G1" s="537"/>
      <c r="H1" s="537"/>
      <c r="I1" s="537"/>
      <c r="J1" s="537"/>
      <c r="K1" s="537"/>
      <c r="L1" s="537"/>
      <c r="M1" s="537"/>
      <c r="N1" s="540"/>
      <c r="O1" s="537"/>
    </row>
    <row r="2" spans="2:3" ht="12.75">
      <c r="B2" s="924"/>
      <c r="C2" s="952"/>
    </row>
    <row r="4" spans="1:15" ht="14.25">
      <c r="A4" s="926" t="s">
        <v>653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</row>
    <row r="5" spans="2:15" ht="15"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</row>
    <row r="6" spans="13:15" ht="13.5" thickBot="1">
      <c r="M6" s="539"/>
      <c r="N6" s="542"/>
      <c r="O6" s="542" t="s">
        <v>564</v>
      </c>
    </row>
    <row r="7" spans="1:15" ht="13.5" thickBot="1">
      <c r="A7" s="958"/>
      <c r="B7" s="928" t="s">
        <v>325</v>
      </c>
      <c r="C7" s="929"/>
      <c r="D7" s="929"/>
      <c r="E7" s="934" t="s">
        <v>565</v>
      </c>
      <c r="F7" s="937" t="s">
        <v>566</v>
      </c>
      <c r="G7" s="921" t="s">
        <v>242</v>
      </c>
      <c r="H7" s="921"/>
      <c r="I7" s="921"/>
      <c r="J7" s="921"/>
      <c r="K7" s="921"/>
      <c r="L7" s="921" t="s">
        <v>243</v>
      </c>
      <c r="M7" s="921"/>
      <c r="N7" s="918" t="s">
        <v>567</v>
      </c>
      <c r="O7" s="953" t="s">
        <v>568</v>
      </c>
    </row>
    <row r="8" spans="1:15" ht="14.25" thickBot="1" thickTop="1">
      <c r="A8" s="959"/>
      <c r="B8" s="930"/>
      <c r="C8" s="931"/>
      <c r="D8" s="931"/>
      <c r="E8" s="935"/>
      <c r="F8" s="938"/>
      <c r="G8" s="922" t="s">
        <v>570</v>
      </c>
      <c r="H8" s="922" t="s">
        <v>571</v>
      </c>
      <c r="I8" s="922" t="s">
        <v>572</v>
      </c>
      <c r="J8" s="922" t="s">
        <v>573</v>
      </c>
      <c r="K8" s="922" t="s">
        <v>574</v>
      </c>
      <c r="L8" s="916" t="s">
        <v>206</v>
      </c>
      <c r="M8" s="916" t="s">
        <v>204</v>
      </c>
      <c r="N8" s="919"/>
      <c r="O8" s="954"/>
    </row>
    <row r="9" spans="1:15" ht="39" customHeight="1" thickBot="1" thickTop="1">
      <c r="A9" s="960"/>
      <c r="B9" s="932"/>
      <c r="C9" s="933"/>
      <c r="D9" s="933"/>
      <c r="E9" s="936"/>
      <c r="F9" s="939"/>
      <c r="G9" s="923"/>
      <c r="H9" s="923"/>
      <c r="I9" s="923"/>
      <c r="J9" s="923"/>
      <c r="K9" s="923"/>
      <c r="L9" s="917"/>
      <c r="M9" s="917"/>
      <c r="N9" s="920"/>
      <c r="O9" s="955"/>
    </row>
    <row r="10" spans="1:15" ht="12" customHeight="1">
      <c r="A10" s="547" t="s">
        <v>575</v>
      </c>
      <c r="B10" s="646">
        <v>421100</v>
      </c>
      <c r="C10" s="647" t="s">
        <v>654</v>
      </c>
      <c r="D10" s="648" t="s">
        <v>55</v>
      </c>
      <c r="E10" s="543"/>
      <c r="F10" s="544"/>
      <c r="G10" s="545"/>
      <c r="H10" s="545"/>
      <c r="I10" s="545"/>
      <c r="J10" s="545"/>
      <c r="K10" s="545"/>
      <c r="L10" s="544"/>
      <c r="M10" s="544"/>
      <c r="N10" s="545"/>
      <c r="O10" s="546"/>
    </row>
    <row r="11" spans="1:15" s="660" customFormat="1" ht="12" customHeight="1">
      <c r="A11" s="652"/>
      <c r="B11" s="653"/>
      <c r="C11" s="654"/>
      <c r="D11" s="655" t="s">
        <v>259</v>
      </c>
      <c r="E11" s="656"/>
      <c r="F11" s="657"/>
      <c r="G11" s="658"/>
      <c r="H11" s="658"/>
      <c r="I11" s="658"/>
      <c r="J11" s="658"/>
      <c r="K11" s="658"/>
      <c r="L11" s="657"/>
      <c r="M11" s="657"/>
      <c r="N11" s="658"/>
      <c r="O11" s="659"/>
    </row>
    <row r="12" spans="1:15" ht="15" customHeight="1">
      <c r="A12" s="555" t="s">
        <v>581</v>
      </c>
      <c r="B12" s="556" t="s">
        <v>655</v>
      </c>
      <c r="C12" s="557" t="s">
        <v>656</v>
      </c>
      <c r="D12" s="558" t="s">
        <v>55</v>
      </c>
      <c r="E12" s="559">
        <v>2440</v>
      </c>
      <c r="F12" s="560">
        <v>3609</v>
      </c>
      <c r="G12" s="561"/>
      <c r="H12" s="561"/>
      <c r="I12" s="561">
        <v>3609</v>
      </c>
      <c r="J12" s="561"/>
      <c r="K12" s="561"/>
      <c r="L12" s="561"/>
      <c r="M12" s="561"/>
      <c r="N12" s="561"/>
      <c r="O12" s="562"/>
    </row>
    <row r="13" spans="1:15" ht="15" customHeight="1">
      <c r="A13" s="555"/>
      <c r="B13" s="556"/>
      <c r="C13" s="557"/>
      <c r="D13" s="550" t="s">
        <v>259</v>
      </c>
      <c r="E13" s="559">
        <v>7</v>
      </c>
      <c r="F13" s="560">
        <f>SUM(G13:O13)</f>
        <v>33</v>
      </c>
      <c r="G13" s="561"/>
      <c r="H13" s="561"/>
      <c r="I13" s="561">
        <v>33</v>
      </c>
      <c r="J13" s="561"/>
      <c r="K13" s="561"/>
      <c r="L13" s="561"/>
      <c r="M13" s="561"/>
      <c r="N13" s="561"/>
      <c r="O13" s="562"/>
    </row>
    <row r="14" spans="1:15" ht="15" customHeight="1">
      <c r="A14" s="555" t="s">
        <v>593</v>
      </c>
      <c r="B14" s="556" t="s">
        <v>666</v>
      </c>
      <c r="C14" s="557" t="s">
        <v>667</v>
      </c>
      <c r="D14" s="558" t="s">
        <v>55</v>
      </c>
      <c r="E14" s="559"/>
      <c r="F14" s="560"/>
      <c r="G14" s="561"/>
      <c r="H14" s="561"/>
      <c r="I14" s="561"/>
      <c r="J14" s="561"/>
      <c r="K14" s="561"/>
      <c r="L14" s="561"/>
      <c r="M14" s="561"/>
      <c r="N14" s="561"/>
      <c r="O14" s="562"/>
    </row>
    <row r="15" spans="1:15" ht="15" customHeight="1">
      <c r="A15" s="555"/>
      <c r="B15" s="556"/>
      <c r="C15" s="557"/>
      <c r="D15" s="550" t="s">
        <v>259</v>
      </c>
      <c r="E15" s="559"/>
      <c r="F15" s="560">
        <f>SUM(G15:O15)</f>
        <v>251</v>
      </c>
      <c r="G15" s="561"/>
      <c r="H15" s="561"/>
      <c r="I15" s="561">
        <v>251</v>
      </c>
      <c r="J15" s="561"/>
      <c r="K15" s="561"/>
      <c r="L15" s="561"/>
      <c r="M15" s="561"/>
      <c r="N15" s="561"/>
      <c r="O15" s="562"/>
    </row>
    <row r="16" spans="1:15" ht="15" customHeight="1">
      <c r="A16" s="555" t="s">
        <v>593</v>
      </c>
      <c r="B16" s="556" t="s">
        <v>668</v>
      </c>
      <c r="C16" s="557" t="s">
        <v>669</v>
      </c>
      <c r="D16" s="558" t="s">
        <v>55</v>
      </c>
      <c r="E16" s="559"/>
      <c r="F16" s="560"/>
      <c r="G16" s="561"/>
      <c r="H16" s="561"/>
      <c r="I16" s="561"/>
      <c r="J16" s="561"/>
      <c r="K16" s="561"/>
      <c r="L16" s="561"/>
      <c r="M16" s="561"/>
      <c r="N16" s="561"/>
      <c r="O16" s="562"/>
    </row>
    <row r="17" spans="1:15" ht="15" customHeight="1">
      <c r="A17" s="555"/>
      <c r="B17" s="556"/>
      <c r="C17" s="557"/>
      <c r="D17" s="550" t="s">
        <v>259</v>
      </c>
      <c r="E17" s="559"/>
      <c r="F17" s="560">
        <f>SUM(G17:O17)</f>
        <v>994</v>
      </c>
      <c r="G17" s="561"/>
      <c r="H17" s="561"/>
      <c r="I17" s="561">
        <v>994</v>
      </c>
      <c r="J17" s="561"/>
      <c r="K17" s="561"/>
      <c r="L17" s="561"/>
      <c r="M17" s="561"/>
      <c r="N17" s="561"/>
      <c r="O17" s="562"/>
    </row>
    <row r="18" spans="1:15" ht="15" customHeight="1">
      <c r="A18" s="555" t="s">
        <v>593</v>
      </c>
      <c r="B18" s="556" t="s">
        <v>670</v>
      </c>
      <c r="C18" s="557" t="s">
        <v>594</v>
      </c>
      <c r="D18" s="558" t="s">
        <v>55</v>
      </c>
      <c r="E18" s="559"/>
      <c r="F18" s="560"/>
      <c r="G18" s="561"/>
      <c r="H18" s="561"/>
      <c r="I18" s="561"/>
      <c r="J18" s="561"/>
      <c r="K18" s="561"/>
      <c r="L18" s="561"/>
      <c r="M18" s="561"/>
      <c r="N18" s="561"/>
      <c r="O18" s="562"/>
    </row>
    <row r="19" spans="1:15" ht="15" customHeight="1">
      <c r="A19" s="555"/>
      <c r="B19" s="556"/>
      <c r="C19" s="557"/>
      <c r="D19" s="550" t="s">
        <v>259</v>
      </c>
      <c r="E19" s="559"/>
      <c r="F19" s="560">
        <f>SUM(G19:O19)</f>
        <v>3917</v>
      </c>
      <c r="G19" s="561">
        <v>3089</v>
      </c>
      <c r="H19" s="561">
        <v>804</v>
      </c>
      <c r="I19" s="561">
        <v>24</v>
      </c>
      <c r="J19" s="561"/>
      <c r="K19" s="561"/>
      <c r="L19" s="561"/>
      <c r="M19" s="561"/>
      <c r="N19" s="561"/>
      <c r="O19" s="562"/>
    </row>
    <row r="20" spans="1:15" ht="15" customHeight="1">
      <c r="A20" s="555" t="s">
        <v>593</v>
      </c>
      <c r="B20" s="563">
        <v>841126</v>
      </c>
      <c r="C20" s="564" t="s">
        <v>657</v>
      </c>
      <c r="D20" s="558" t="s">
        <v>55</v>
      </c>
      <c r="E20" s="559">
        <v>9114</v>
      </c>
      <c r="F20" s="560">
        <f>SUM(G20:O20)</f>
        <v>370681</v>
      </c>
      <c r="G20" s="561">
        <v>185772</v>
      </c>
      <c r="H20" s="561">
        <v>47416</v>
      </c>
      <c r="I20" s="561">
        <v>122754</v>
      </c>
      <c r="J20" s="561">
        <v>13739</v>
      </c>
      <c r="K20" s="561"/>
      <c r="L20" s="561"/>
      <c r="M20" s="561">
        <v>1000</v>
      </c>
      <c r="N20" s="561"/>
      <c r="O20" s="562"/>
    </row>
    <row r="21" spans="1:15" ht="15" customHeight="1">
      <c r="A21" s="555"/>
      <c r="B21" s="563"/>
      <c r="C21" s="564"/>
      <c r="D21" s="550" t="s">
        <v>259</v>
      </c>
      <c r="E21" s="559">
        <v>244</v>
      </c>
      <c r="F21" s="560">
        <f>SUM(G21:O21)</f>
        <v>54598</v>
      </c>
      <c r="G21" s="561">
        <v>21808</v>
      </c>
      <c r="H21" s="561">
        <v>7815</v>
      </c>
      <c r="I21" s="561">
        <v>19236</v>
      </c>
      <c r="J21" s="561">
        <v>5349</v>
      </c>
      <c r="K21" s="561"/>
      <c r="L21" s="561"/>
      <c r="M21" s="561">
        <v>390</v>
      </c>
      <c r="N21" s="561"/>
      <c r="O21" s="562"/>
    </row>
    <row r="22" spans="1:15" ht="15" customHeight="1">
      <c r="A22" s="555" t="s">
        <v>593</v>
      </c>
      <c r="B22" s="563">
        <v>841133</v>
      </c>
      <c r="C22" s="564" t="s">
        <v>596</v>
      </c>
      <c r="D22" s="558" t="s">
        <v>55</v>
      </c>
      <c r="E22" s="559"/>
      <c r="F22" s="560">
        <f>SUM(G22:O22)</f>
        <v>42479</v>
      </c>
      <c r="G22" s="561">
        <v>33529</v>
      </c>
      <c r="H22" s="561">
        <v>8754</v>
      </c>
      <c r="I22" s="561">
        <v>196</v>
      </c>
      <c r="J22" s="561"/>
      <c r="K22" s="561"/>
      <c r="L22" s="561"/>
      <c r="M22" s="561"/>
      <c r="N22" s="561"/>
      <c r="O22" s="562"/>
    </row>
    <row r="23" spans="1:15" ht="15" customHeight="1">
      <c r="A23" s="555"/>
      <c r="B23" s="563"/>
      <c r="C23" s="564"/>
      <c r="D23" s="550" t="s">
        <v>259</v>
      </c>
      <c r="E23" s="559"/>
      <c r="F23" s="560">
        <f>SUM(G23:O23)</f>
        <v>14867</v>
      </c>
      <c r="G23" s="561">
        <v>11066</v>
      </c>
      <c r="H23" s="561">
        <v>2934</v>
      </c>
      <c r="I23" s="561">
        <v>867</v>
      </c>
      <c r="J23" s="561"/>
      <c r="K23" s="561"/>
      <c r="L23" s="561"/>
      <c r="M23" s="561"/>
      <c r="N23" s="561"/>
      <c r="O23" s="562"/>
    </row>
    <row r="24" spans="1:15" ht="15" customHeight="1">
      <c r="A24" s="555" t="s">
        <v>593</v>
      </c>
      <c r="B24" s="563">
        <v>841154</v>
      </c>
      <c r="C24" s="564" t="s">
        <v>597</v>
      </c>
      <c r="D24" s="558" t="s">
        <v>55</v>
      </c>
      <c r="E24" s="559"/>
      <c r="F24" s="560"/>
      <c r="G24" s="561"/>
      <c r="H24" s="561"/>
      <c r="I24" s="561"/>
      <c r="J24" s="561"/>
      <c r="K24" s="561"/>
      <c r="L24" s="561"/>
      <c r="M24" s="561"/>
      <c r="N24" s="561"/>
      <c r="O24" s="562"/>
    </row>
    <row r="25" spans="1:15" ht="15" customHeight="1">
      <c r="A25" s="555"/>
      <c r="B25" s="563"/>
      <c r="C25" s="564"/>
      <c r="D25" s="550" t="s">
        <v>259</v>
      </c>
      <c r="E25" s="559"/>
      <c r="F25" s="560">
        <v>128</v>
      </c>
      <c r="G25" s="561"/>
      <c r="H25" s="561"/>
      <c r="I25" s="561">
        <v>128</v>
      </c>
      <c r="J25" s="561"/>
      <c r="K25" s="561"/>
      <c r="L25" s="561"/>
      <c r="M25" s="561"/>
      <c r="N25" s="561"/>
      <c r="O25" s="562"/>
    </row>
    <row r="26" spans="1:15" ht="15" customHeight="1">
      <c r="A26" s="555" t="s">
        <v>593</v>
      </c>
      <c r="B26" s="563">
        <v>841403</v>
      </c>
      <c r="C26" s="564" t="s">
        <v>658</v>
      </c>
      <c r="D26" s="558" t="s">
        <v>55</v>
      </c>
      <c r="E26" s="559">
        <v>1000</v>
      </c>
      <c r="F26" s="560">
        <f>SUM(G26:O26)</f>
        <v>79061</v>
      </c>
      <c r="G26" s="561">
        <v>62686</v>
      </c>
      <c r="H26" s="561">
        <v>15870</v>
      </c>
      <c r="I26" s="561">
        <v>505</v>
      </c>
      <c r="J26" s="561"/>
      <c r="K26" s="561"/>
      <c r="L26" s="561"/>
      <c r="M26" s="561"/>
      <c r="N26" s="561"/>
      <c r="O26" s="562"/>
    </row>
    <row r="27" spans="1:15" ht="15" customHeight="1">
      <c r="A27" s="555"/>
      <c r="B27" s="563"/>
      <c r="C27" s="564"/>
      <c r="D27" s="550" t="s">
        <v>259</v>
      </c>
      <c r="E27" s="559">
        <v>165</v>
      </c>
      <c r="F27" s="560">
        <f>SUM(G27:O27)</f>
        <v>19198</v>
      </c>
      <c r="G27" s="561">
        <v>15061</v>
      </c>
      <c r="H27" s="561">
        <v>3979</v>
      </c>
      <c r="I27" s="561">
        <v>158</v>
      </c>
      <c r="J27" s="561"/>
      <c r="K27" s="561"/>
      <c r="L27" s="561"/>
      <c r="M27" s="561"/>
      <c r="N27" s="561"/>
      <c r="O27" s="562"/>
    </row>
    <row r="28" spans="1:15" ht="15" customHeight="1">
      <c r="A28" s="555" t="s">
        <v>593</v>
      </c>
      <c r="B28" s="563">
        <v>841907</v>
      </c>
      <c r="C28" s="564" t="s">
        <v>659</v>
      </c>
      <c r="D28" s="558" t="s">
        <v>55</v>
      </c>
      <c r="E28" s="559">
        <v>578880</v>
      </c>
      <c r="F28" s="560"/>
      <c r="G28" s="561"/>
      <c r="H28" s="561"/>
      <c r="I28" s="561"/>
      <c r="J28" s="561"/>
      <c r="K28" s="561"/>
      <c r="L28" s="561"/>
      <c r="M28" s="561"/>
      <c r="N28" s="561"/>
      <c r="O28" s="562"/>
    </row>
    <row r="29" spans="1:15" ht="15" customHeight="1">
      <c r="A29" s="555"/>
      <c r="B29" s="563"/>
      <c r="C29" s="564"/>
      <c r="D29" s="550" t="s">
        <v>259</v>
      </c>
      <c r="E29" s="559">
        <v>112951</v>
      </c>
      <c r="F29" s="560"/>
      <c r="G29" s="561"/>
      <c r="H29" s="561"/>
      <c r="I29" s="561"/>
      <c r="J29" s="561"/>
      <c r="K29" s="561"/>
      <c r="L29" s="561"/>
      <c r="M29" s="561"/>
      <c r="N29" s="561"/>
      <c r="O29" s="562"/>
    </row>
    <row r="30" spans="1:15" s="660" customFormat="1" ht="15" customHeight="1">
      <c r="A30" s="652" t="s">
        <v>581</v>
      </c>
      <c r="B30" s="662">
        <v>882129</v>
      </c>
      <c r="C30" s="663" t="s">
        <v>660</v>
      </c>
      <c r="D30" s="661" t="s">
        <v>55</v>
      </c>
      <c r="E30" s="664"/>
      <c r="F30" s="664">
        <f aca="true" t="shared" si="0" ref="F30:F36">SUM(G30:O30)</f>
        <v>907</v>
      </c>
      <c r="G30" s="669"/>
      <c r="H30" s="669">
        <v>193</v>
      </c>
      <c r="I30" s="669">
        <v>714</v>
      </c>
      <c r="J30" s="669"/>
      <c r="K30" s="669"/>
      <c r="L30" s="669"/>
      <c r="M30" s="669"/>
      <c r="N30" s="669"/>
      <c r="O30" s="670"/>
    </row>
    <row r="31" spans="1:15" ht="15" customHeight="1">
      <c r="A31" s="555"/>
      <c r="B31" s="563"/>
      <c r="C31" s="564"/>
      <c r="D31" s="550" t="s">
        <v>259</v>
      </c>
      <c r="E31" s="559"/>
      <c r="F31" s="560">
        <f t="shared" si="0"/>
        <v>667</v>
      </c>
      <c r="G31" s="561">
        <v>495</v>
      </c>
      <c r="H31" s="561">
        <v>106</v>
      </c>
      <c r="I31" s="561">
        <v>66</v>
      </c>
      <c r="J31" s="561"/>
      <c r="K31" s="561"/>
      <c r="L31" s="561"/>
      <c r="M31" s="561"/>
      <c r="N31" s="561"/>
      <c r="O31" s="562"/>
    </row>
    <row r="32" spans="1:15" s="660" customFormat="1" ht="15" customHeight="1">
      <c r="A32" s="652" t="s">
        <v>581</v>
      </c>
      <c r="B32" s="662">
        <v>889943</v>
      </c>
      <c r="C32" s="663" t="s">
        <v>661</v>
      </c>
      <c r="D32" s="661" t="s">
        <v>55</v>
      </c>
      <c r="E32" s="664">
        <v>1692</v>
      </c>
      <c r="F32" s="664">
        <f t="shared" si="0"/>
        <v>1800</v>
      </c>
      <c r="G32" s="669"/>
      <c r="H32" s="669"/>
      <c r="I32" s="669"/>
      <c r="J32" s="669"/>
      <c r="K32" s="669"/>
      <c r="L32" s="669"/>
      <c r="M32" s="669"/>
      <c r="N32" s="669">
        <v>1800</v>
      </c>
      <c r="O32" s="670"/>
    </row>
    <row r="33" spans="1:15" ht="15" customHeight="1">
      <c r="A33" s="555"/>
      <c r="B33" s="563"/>
      <c r="C33" s="564"/>
      <c r="D33" s="550" t="s">
        <v>259</v>
      </c>
      <c r="E33" s="559">
        <v>209</v>
      </c>
      <c r="F33" s="560">
        <f t="shared" si="0"/>
        <v>600</v>
      </c>
      <c r="G33" s="561"/>
      <c r="H33" s="561"/>
      <c r="I33" s="561"/>
      <c r="J33" s="561"/>
      <c r="K33" s="561"/>
      <c r="L33" s="561"/>
      <c r="M33" s="561"/>
      <c r="N33" s="561">
        <v>600</v>
      </c>
      <c r="O33" s="562"/>
    </row>
    <row r="34" spans="1:15" s="568" customFormat="1" ht="15" customHeight="1">
      <c r="A34" s="558" t="s">
        <v>575</v>
      </c>
      <c r="B34" s="563">
        <v>882111</v>
      </c>
      <c r="C34" s="564" t="s">
        <v>630</v>
      </c>
      <c r="D34" s="558" t="s">
        <v>55</v>
      </c>
      <c r="E34" s="559"/>
      <c r="F34" s="560">
        <f t="shared" si="0"/>
        <v>64000</v>
      </c>
      <c r="G34" s="565"/>
      <c r="H34" s="565"/>
      <c r="I34" s="565"/>
      <c r="J34" s="565"/>
      <c r="K34" s="565">
        <v>64000</v>
      </c>
      <c r="L34" s="565"/>
      <c r="M34" s="565"/>
      <c r="N34" s="566"/>
      <c r="O34" s="567"/>
    </row>
    <row r="35" spans="1:15" s="668" customFormat="1" ht="15" customHeight="1">
      <c r="A35" s="661"/>
      <c r="B35" s="662"/>
      <c r="C35" s="663"/>
      <c r="D35" s="655" t="s">
        <v>259</v>
      </c>
      <c r="E35" s="664"/>
      <c r="F35" s="664">
        <f t="shared" si="0"/>
        <v>12170</v>
      </c>
      <c r="G35" s="665"/>
      <c r="H35" s="665"/>
      <c r="I35" s="665"/>
      <c r="J35" s="665"/>
      <c r="K35" s="665">
        <v>12170</v>
      </c>
      <c r="L35" s="665"/>
      <c r="M35" s="665"/>
      <c r="N35" s="666"/>
      <c r="O35" s="667"/>
    </row>
    <row r="36" spans="1:15" s="668" customFormat="1" ht="12.75">
      <c r="A36" s="661" t="s">
        <v>581</v>
      </c>
      <c r="B36" s="662">
        <v>882112</v>
      </c>
      <c r="C36" s="663" t="s">
        <v>424</v>
      </c>
      <c r="D36" s="661" t="s">
        <v>55</v>
      </c>
      <c r="E36" s="664"/>
      <c r="F36" s="664">
        <f t="shared" si="0"/>
        <v>36</v>
      </c>
      <c r="G36" s="665"/>
      <c r="H36" s="665"/>
      <c r="I36" s="665"/>
      <c r="J36" s="665"/>
      <c r="K36" s="665">
        <v>36</v>
      </c>
      <c r="L36" s="665"/>
      <c r="M36" s="665"/>
      <c r="N36" s="665"/>
      <c r="O36" s="667"/>
    </row>
    <row r="37" spans="1:15" s="568" customFormat="1" ht="12.75">
      <c r="A37" s="558"/>
      <c r="B37" s="563"/>
      <c r="C37" s="564"/>
      <c r="D37" s="550" t="s">
        <v>259</v>
      </c>
      <c r="E37" s="559"/>
      <c r="F37" s="560"/>
      <c r="G37" s="565"/>
      <c r="H37" s="565"/>
      <c r="I37" s="565"/>
      <c r="J37" s="565"/>
      <c r="K37" s="565"/>
      <c r="L37" s="565"/>
      <c r="M37" s="565"/>
      <c r="N37" s="565"/>
      <c r="O37" s="567"/>
    </row>
    <row r="38" spans="1:15" s="568" customFormat="1" ht="15" customHeight="1">
      <c r="A38" s="558" t="s">
        <v>575</v>
      </c>
      <c r="B38" s="563">
        <v>882113</v>
      </c>
      <c r="C38" s="564" t="s">
        <v>425</v>
      </c>
      <c r="D38" s="558" t="s">
        <v>55</v>
      </c>
      <c r="E38" s="559"/>
      <c r="F38" s="560">
        <f>SUM(G38:O38)</f>
        <v>20000</v>
      </c>
      <c r="G38" s="565"/>
      <c r="H38" s="565"/>
      <c r="I38" s="565"/>
      <c r="J38" s="565"/>
      <c r="K38" s="565">
        <v>20000</v>
      </c>
      <c r="L38" s="565"/>
      <c r="M38" s="565"/>
      <c r="N38" s="565"/>
      <c r="O38" s="567"/>
    </row>
    <row r="39" spans="1:15" s="668" customFormat="1" ht="15" customHeight="1">
      <c r="A39" s="661"/>
      <c r="B39" s="662"/>
      <c r="C39" s="663"/>
      <c r="D39" s="655" t="s">
        <v>259</v>
      </c>
      <c r="E39" s="664"/>
      <c r="F39" s="664">
        <f>SUM(G39:O39)</f>
        <v>3382</v>
      </c>
      <c r="G39" s="665"/>
      <c r="H39" s="665"/>
      <c r="I39" s="665"/>
      <c r="J39" s="665"/>
      <c r="K39" s="665">
        <v>3382</v>
      </c>
      <c r="L39" s="665"/>
      <c r="M39" s="665"/>
      <c r="N39" s="665"/>
      <c r="O39" s="667"/>
    </row>
    <row r="40" spans="1:15" s="568" customFormat="1" ht="15" customHeight="1">
      <c r="A40" s="558" t="s">
        <v>575</v>
      </c>
      <c r="B40" s="563">
        <v>882115</v>
      </c>
      <c r="C40" s="564" t="s">
        <v>662</v>
      </c>
      <c r="D40" s="558" t="s">
        <v>55</v>
      </c>
      <c r="E40" s="559"/>
      <c r="F40" s="560">
        <f>SUM(G40:O40)</f>
        <v>2028</v>
      </c>
      <c r="G40" s="565"/>
      <c r="H40" s="565"/>
      <c r="I40" s="565"/>
      <c r="J40" s="565"/>
      <c r="K40" s="565">
        <v>2028</v>
      </c>
      <c r="L40" s="565"/>
      <c r="M40" s="565"/>
      <c r="N40" s="565"/>
      <c r="O40" s="567"/>
    </row>
    <row r="41" spans="1:15" s="668" customFormat="1" ht="15" customHeight="1">
      <c r="A41" s="661"/>
      <c r="B41" s="662"/>
      <c r="C41" s="663"/>
      <c r="D41" s="655" t="s">
        <v>259</v>
      </c>
      <c r="E41" s="664"/>
      <c r="F41" s="664">
        <f>SUM(G41:O41)</f>
        <v>2200</v>
      </c>
      <c r="G41" s="665"/>
      <c r="H41" s="665"/>
      <c r="I41" s="665"/>
      <c r="J41" s="665"/>
      <c r="K41" s="665">
        <v>2200</v>
      </c>
      <c r="L41" s="665"/>
      <c r="M41" s="665"/>
      <c r="N41" s="665"/>
      <c r="O41" s="667"/>
    </row>
    <row r="42" spans="1:15" s="568" customFormat="1" ht="15" customHeight="1">
      <c r="A42" s="558" t="s">
        <v>575</v>
      </c>
      <c r="B42" s="563">
        <v>882119</v>
      </c>
      <c r="C42" s="564" t="s">
        <v>434</v>
      </c>
      <c r="D42" s="558" t="s">
        <v>55</v>
      </c>
      <c r="E42" s="559"/>
      <c r="F42" s="560">
        <f>SUM(G42:O42)</f>
        <v>300</v>
      </c>
      <c r="G42" s="565"/>
      <c r="H42" s="565"/>
      <c r="I42" s="565"/>
      <c r="J42" s="565"/>
      <c r="K42" s="565">
        <v>300</v>
      </c>
      <c r="L42" s="565"/>
      <c r="M42" s="565"/>
      <c r="N42" s="565"/>
      <c r="O42" s="567"/>
    </row>
    <row r="43" spans="1:15" s="668" customFormat="1" ht="15" customHeight="1">
      <c r="A43" s="661"/>
      <c r="B43" s="662"/>
      <c r="C43" s="663"/>
      <c r="D43" s="655" t="s">
        <v>259</v>
      </c>
      <c r="E43" s="664"/>
      <c r="F43" s="664"/>
      <c r="G43" s="665"/>
      <c r="H43" s="665"/>
      <c r="I43" s="665"/>
      <c r="J43" s="665"/>
      <c r="K43" s="665"/>
      <c r="L43" s="665"/>
      <c r="M43" s="665"/>
      <c r="N43" s="665"/>
      <c r="O43" s="667"/>
    </row>
    <row r="44" spans="1:15" s="568" customFormat="1" ht="15" customHeight="1">
      <c r="A44" s="555" t="s">
        <v>575</v>
      </c>
      <c r="B44" s="563">
        <v>882201</v>
      </c>
      <c r="C44" s="564" t="s">
        <v>426</v>
      </c>
      <c r="D44" s="558" t="s">
        <v>55</v>
      </c>
      <c r="E44" s="559"/>
      <c r="F44" s="560">
        <f>SUM(G44:O44)</f>
        <v>8000</v>
      </c>
      <c r="G44" s="565"/>
      <c r="H44" s="565"/>
      <c r="I44" s="565"/>
      <c r="J44" s="565"/>
      <c r="K44" s="565">
        <v>8000</v>
      </c>
      <c r="L44" s="565"/>
      <c r="M44" s="565"/>
      <c r="N44" s="565"/>
      <c r="O44" s="567"/>
    </row>
    <row r="45" spans="1:15" s="668" customFormat="1" ht="15" customHeight="1">
      <c r="A45" s="661"/>
      <c r="B45" s="662"/>
      <c r="C45" s="663"/>
      <c r="D45" s="655" t="s">
        <v>259</v>
      </c>
      <c r="E45" s="664"/>
      <c r="F45" s="664">
        <f>SUM(G45:O45)</f>
        <v>525</v>
      </c>
      <c r="G45" s="665"/>
      <c r="H45" s="665"/>
      <c r="I45" s="665"/>
      <c r="J45" s="665"/>
      <c r="K45" s="665">
        <v>525</v>
      </c>
      <c r="L45" s="665"/>
      <c r="M45" s="665"/>
      <c r="N45" s="665"/>
      <c r="O45" s="667"/>
    </row>
    <row r="46" spans="1:15" ht="15" customHeight="1">
      <c r="A46" s="555" t="s">
        <v>593</v>
      </c>
      <c r="B46" s="563">
        <v>960900</v>
      </c>
      <c r="C46" s="564" t="s">
        <v>663</v>
      </c>
      <c r="D46" s="558" t="s">
        <v>55</v>
      </c>
      <c r="E46" s="559">
        <v>3600</v>
      </c>
      <c r="F46" s="560">
        <f>SUM(G46:O46)</f>
        <v>3825</v>
      </c>
      <c r="G46" s="561">
        <v>1600</v>
      </c>
      <c r="H46" s="561">
        <v>725</v>
      </c>
      <c r="I46" s="561">
        <v>1500</v>
      </c>
      <c r="J46" s="561"/>
      <c r="K46" s="559"/>
      <c r="L46" s="559"/>
      <c r="M46" s="561"/>
      <c r="N46" s="561"/>
      <c r="O46" s="562"/>
    </row>
    <row r="47" spans="1:15" ht="15" customHeight="1">
      <c r="A47" s="555"/>
      <c r="B47" s="569"/>
      <c r="C47" s="570"/>
      <c r="D47" s="558" t="s">
        <v>259</v>
      </c>
      <c r="E47" s="571">
        <v>73</v>
      </c>
      <c r="F47" s="560">
        <f>SUM(G47:O47)</f>
        <v>119</v>
      </c>
      <c r="G47" s="572">
        <v>75</v>
      </c>
      <c r="H47" s="572">
        <v>19</v>
      </c>
      <c r="I47" s="572">
        <v>25</v>
      </c>
      <c r="J47" s="572"/>
      <c r="K47" s="571"/>
      <c r="L47" s="571"/>
      <c r="M47" s="572"/>
      <c r="N47" s="572"/>
      <c r="O47" s="700"/>
    </row>
    <row r="48" spans="1:15" ht="15" customHeight="1">
      <c r="A48" s="555"/>
      <c r="B48" s="961" t="s">
        <v>202</v>
      </c>
      <c r="C48" s="962"/>
      <c r="D48" s="573" t="s">
        <v>55</v>
      </c>
      <c r="E48" s="588">
        <f>SUM(E12+E20+E22+E26+E28+E30+E32+E34+E36+E38+E40+E42+E44+E46)</f>
        <v>596726</v>
      </c>
      <c r="F48" s="588">
        <f aca="true" t="shared" si="1" ref="F48:O48">SUM(F12+F20+F22+F26+F28+F30+F32+F34+F36+F38+F40+F42+F44+F46)</f>
        <v>596726</v>
      </c>
      <c r="G48" s="588">
        <f t="shared" si="1"/>
        <v>283587</v>
      </c>
      <c r="H48" s="588">
        <f t="shared" si="1"/>
        <v>72958</v>
      </c>
      <c r="I48" s="588">
        <f t="shared" si="1"/>
        <v>129278</v>
      </c>
      <c r="J48" s="588">
        <f t="shared" si="1"/>
        <v>13739</v>
      </c>
      <c r="K48" s="588">
        <f t="shared" si="1"/>
        <v>94364</v>
      </c>
      <c r="L48" s="588">
        <f t="shared" si="1"/>
        <v>0</v>
      </c>
      <c r="M48" s="588">
        <f t="shared" si="1"/>
        <v>1000</v>
      </c>
      <c r="N48" s="588">
        <f t="shared" si="1"/>
        <v>1800</v>
      </c>
      <c r="O48" s="701">
        <f t="shared" si="1"/>
        <v>0</v>
      </c>
    </row>
    <row r="49" spans="1:15" ht="15" customHeight="1">
      <c r="A49" s="649"/>
      <c r="B49" s="961" t="s">
        <v>202</v>
      </c>
      <c r="C49" s="963"/>
      <c r="D49" s="574" t="s">
        <v>259</v>
      </c>
      <c r="E49" s="588">
        <f>SUM(E11+E13+E15+E17+E19+E21+E23+E25+E27+E29+E31+E33+E35+E37+E39+E41+E43+E45+E47)</f>
        <v>113649</v>
      </c>
      <c r="F49" s="588">
        <f aca="true" t="shared" si="2" ref="F49:O49">SUM(F11+F13+F15+F17+F19+F21+F23+F25+F27+F29+F31+F33+F35+F37+F39+F41+F43+F45+F47)</f>
        <v>113649</v>
      </c>
      <c r="G49" s="588">
        <f t="shared" si="2"/>
        <v>51594</v>
      </c>
      <c r="H49" s="588">
        <f t="shared" si="2"/>
        <v>15657</v>
      </c>
      <c r="I49" s="588">
        <f t="shared" si="2"/>
        <v>21782</v>
      </c>
      <c r="J49" s="588">
        <f t="shared" si="2"/>
        <v>5349</v>
      </c>
      <c r="K49" s="588">
        <f t="shared" si="2"/>
        <v>18277</v>
      </c>
      <c r="L49" s="588">
        <f t="shared" si="2"/>
        <v>0</v>
      </c>
      <c r="M49" s="588">
        <f t="shared" si="2"/>
        <v>390</v>
      </c>
      <c r="N49" s="588">
        <f t="shared" si="2"/>
        <v>600</v>
      </c>
      <c r="O49" s="701">
        <f t="shared" si="2"/>
        <v>0</v>
      </c>
    </row>
    <row r="50" spans="1:15" ht="12.75">
      <c r="A50" s="555"/>
      <c r="B50" s="948" t="s">
        <v>664</v>
      </c>
      <c r="C50" s="948"/>
      <c r="D50" s="573" t="s">
        <v>55</v>
      </c>
      <c r="E50" s="585">
        <f>SUM(E10+E34+E38+E40+E42+E44)</f>
        <v>0</v>
      </c>
      <c r="F50" s="585">
        <f aca="true" t="shared" si="3" ref="F50:O50">SUM(F10+F34+F38+F40+F42+F44)</f>
        <v>94328</v>
      </c>
      <c r="G50" s="585">
        <f t="shared" si="3"/>
        <v>0</v>
      </c>
      <c r="H50" s="585">
        <f t="shared" si="3"/>
        <v>0</v>
      </c>
      <c r="I50" s="585">
        <f t="shared" si="3"/>
        <v>0</v>
      </c>
      <c r="J50" s="585">
        <f t="shared" si="3"/>
        <v>0</v>
      </c>
      <c r="K50" s="585">
        <f t="shared" si="3"/>
        <v>94328</v>
      </c>
      <c r="L50" s="585">
        <f t="shared" si="3"/>
        <v>0</v>
      </c>
      <c r="M50" s="585">
        <f t="shared" si="3"/>
        <v>0</v>
      </c>
      <c r="N50" s="585">
        <f t="shared" si="3"/>
        <v>0</v>
      </c>
      <c r="O50" s="702">
        <f t="shared" si="3"/>
        <v>0</v>
      </c>
    </row>
    <row r="51" spans="1:15" ht="12.75">
      <c r="A51" s="547"/>
      <c r="B51" s="948" t="s">
        <v>664</v>
      </c>
      <c r="C51" s="948"/>
      <c r="D51" s="574" t="s">
        <v>259</v>
      </c>
      <c r="E51" s="671">
        <f>SUM(E11+E35+E39+E41+E43+E45)</f>
        <v>0</v>
      </c>
      <c r="F51" s="671">
        <f aca="true" t="shared" si="4" ref="F51:O51">SUM(F11+F35+F39+F41+F43+F45)</f>
        <v>18277</v>
      </c>
      <c r="G51" s="671">
        <f t="shared" si="4"/>
        <v>0</v>
      </c>
      <c r="H51" s="671">
        <f t="shared" si="4"/>
        <v>0</v>
      </c>
      <c r="I51" s="671">
        <f t="shared" si="4"/>
        <v>0</v>
      </c>
      <c r="J51" s="671">
        <f t="shared" si="4"/>
        <v>0</v>
      </c>
      <c r="K51" s="671">
        <f t="shared" si="4"/>
        <v>18277</v>
      </c>
      <c r="L51" s="671">
        <f t="shared" si="4"/>
        <v>0</v>
      </c>
      <c r="M51" s="671">
        <f t="shared" si="4"/>
        <v>0</v>
      </c>
      <c r="N51" s="671">
        <f t="shared" si="4"/>
        <v>0</v>
      </c>
      <c r="O51" s="703">
        <f t="shared" si="4"/>
        <v>0</v>
      </c>
    </row>
    <row r="52" spans="1:15" ht="12.75">
      <c r="A52" s="555"/>
      <c r="B52" s="948" t="s">
        <v>651</v>
      </c>
      <c r="C52" s="951"/>
      <c r="D52" s="573" t="s">
        <v>55</v>
      </c>
      <c r="E52" s="585">
        <f>SUM(E12+E30+E32+E36)</f>
        <v>4132</v>
      </c>
      <c r="F52" s="585">
        <f aca="true" t="shared" si="5" ref="F52:O52">SUM(F12+F30+F32+F36)</f>
        <v>6352</v>
      </c>
      <c r="G52" s="585">
        <f t="shared" si="5"/>
        <v>0</v>
      </c>
      <c r="H52" s="585">
        <f t="shared" si="5"/>
        <v>193</v>
      </c>
      <c r="I52" s="585">
        <f t="shared" si="5"/>
        <v>4323</v>
      </c>
      <c r="J52" s="585">
        <f t="shared" si="5"/>
        <v>0</v>
      </c>
      <c r="K52" s="585">
        <f t="shared" si="5"/>
        <v>36</v>
      </c>
      <c r="L52" s="585">
        <f t="shared" si="5"/>
        <v>0</v>
      </c>
      <c r="M52" s="585">
        <f t="shared" si="5"/>
        <v>0</v>
      </c>
      <c r="N52" s="585">
        <f t="shared" si="5"/>
        <v>1800</v>
      </c>
      <c r="O52" s="702">
        <f t="shared" si="5"/>
        <v>0</v>
      </c>
    </row>
    <row r="53" spans="1:15" ht="12.75">
      <c r="A53" s="649"/>
      <c r="B53" s="948" t="s">
        <v>651</v>
      </c>
      <c r="C53" s="951"/>
      <c r="D53" s="574" t="s">
        <v>259</v>
      </c>
      <c r="E53" s="589">
        <f>SUM(E13+E31+E33+E37)</f>
        <v>216</v>
      </c>
      <c r="F53" s="589">
        <f aca="true" t="shared" si="6" ref="F53:O53">SUM(F13+F31+F33+F37)</f>
        <v>1300</v>
      </c>
      <c r="G53" s="589">
        <f t="shared" si="6"/>
        <v>495</v>
      </c>
      <c r="H53" s="589">
        <f t="shared" si="6"/>
        <v>106</v>
      </c>
      <c r="I53" s="589">
        <f t="shared" si="6"/>
        <v>99</v>
      </c>
      <c r="J53" s="589">
        <f t="shared" si="6"/>
        <v>0</v>
      </c>
      <c r="K53" s="589">
        <f t="shared" si="6"/>
        <v>0</v>
      </c>
      <c r="L53" s="589">
        <f t="shared" si="6"/>
        <v>0</v>
      </c>
      <c r="M53" s="589">
        <f t="shared" si="6"/>
        <v>0</v>
      </c>
      <c r="N53" s="589">
        <f t="shared" si="6"/>
        <v>600</v>
      </c>
      <c r="O53" s="704">
        <f t="shared" si="6"/>
        <v>0</v>
      </c>
    </row>
    <row r="54" spans="1:15" ht="12.75">
      <c r="A54" s="649"/>
      <c r="B54" s="950" t="s">
        <v>652</v>
      </c>
      <c r="C54" s="950"/>
      <c r="D54" s="573" t="s">
        <v>55</v>
      </c>
      <c r="E54" s="589">
        <f>SUM(E14+E16+E18+E20+E22+E24+E26+E28+E46)</f>
        <v>592594</v>
      </c>
      <c r="F54" s="589">
        <f aca="true" t="shared" si="7" ref="F54:O54">SUM(F14+F16+F18+F20+F22+F24+F26+F28+F46)</f>
        <v>496046</v>
      </c>
      <c r="G54" s="589">
        <f t="shared" si="7"/>
        <v>283587</v>
      </c>
      <c r="H54" s="589">
        <f t="shared" si="7"/>
        <v>72765</v>
      </c>
      <c r="I54" s="589">
        <f t="shared" si="7"/>
        <v>124955</v>
      </c>
      <c r="J54" s="589">
        <f t="shared" si="7"/>
        <v>13739</v>
      </c>
      <c r="K54" s="589">
        <f t="shared" si="7"/>
        <v>0</v>
      </c>
      <c r="L54" s="589">
        <f t="shared" si="7"/>
        <v>0</v>
      </c>
      <c r="M54" s="589">
        <f t="shared" si="7"/>
        <v>1000</v>
      </c>
      <c r="N54" s="589">
        <f t="shared" si="7"/>
        <v>0</v>
      </c>
      <c r="O54" s="704">
        <f t="shared" si="7"/>
        <v>0</v>
      </c>
    </row>
    <row r="55" spans="1:15" ht="13.5" thickBot="1">
      <c r="A55" s="650"/>
      <c r="B55" s="956" t="s">
        <v>652</v>
      </c>
      <c r="C55" s="957"/>
      <c r="D55" s="651" t="s">
        <v>259</v>
      </c>
      <c r="E55" s="672">
        <f>SUM(E15+E17+E19+E21+E23+E25+E27+E29+E47)</f>
        <v>113433</v>
      </c>
      <c r="F55" s="672">
        <f aca="true" t="shared" si="8" ref="F55:O55">SUM(F15+F17+F19+F21+F23+F25+F27+F29+F47)</f>
        <v>94072</v>
      </c>
      <c r="G55" s="672">
        <f t="shared" si="8"/>
        <v>51099</v>
      </c>
      <c r="H55" s="672">
        <f t="shared" si="8"/>
        <v>15551</v>
      </c>
      <c r="I55" s="672">
        <f t="shared" si="8"/>
        <v>21683</v>
      </c>
      <c r="J55" s="672">
        <f t="shared" si="8"/>
        <v>5349</v>
      </c>
      <c r="K55" s="672">
        <f t="shared" si="8"/>
        <v>0</v>
      </c>
      <c r="L55" s="672">
        <f t="shared" si="8"/>
        <v>0</v>
      </c>
      <c r="M55" s="672">
        <f t="shared" si="8"/>
        <v>390</v>
      </c>
      <c r="N55" s="672">
        <f t="shared" si="8"/>
        <v>0</v>
      </c>
      <c r="O55" s="705">
        <f t="shared" si="8"/>
        <v>0</v>
      </c>
    </row>
    <row r="56" spans="7:15" ht="12.75">
      <c r="G56" s="537"/>
      <c r="H56" s="537"/>
      <c r="I56" s="537"/>
      <c r="J56" s="537"/>
      <c r="K56" s="537"/>
      <c r="L56" s="537"/>
      <c r="M56" s="537"/>
      <c r="N56" s="540"/>
      <c r="O56" s="537"/>
    </row>
    <row r="57" spans="7:15" ht="12.75">
      <c r="G57" s="537"/>
      <c r="H57" s="537"/>
      <c r="I57" s="537"/>
      <c r="J57" s="537"/>
      <c r="K57" s="537"/>
      <c r="L57" s="537"/>
      <c r="M57" s="537"/>
      <c r="N57" s="540"/>
      <c r="O57" s="537"/>
    </row>
    <row r="58" spans="7:15" ht="12.75">
      <c r="G58" s="537"/>
      <c r="H58" s="537"/>
      <c r="I58" s="537"/>
      <c r="J58" s="537"/>
      <c r="K58" s="537"/>
      <c r="L58" s="537"/>
      <c r="M58" s="537"/>
      <c r="N58" s="540"/>
      <c r="O58" s="537"/>
    </row>
    <row r="59" spans="7:15" ht="12.75">
      <c r="G59" s="537"/>
      <c r="H59" s="537"/>
      <c r="I59" s="537"/>
      <c r="J59" s="537"/>
      <c r="K59" s="537"/>
      <c r="L59" s="537"/>
      <c r="M59" s="537"/>
      <c r="N59" s="540"/>
      <c r="O59" s="537"/>
    </row>
    <row r="60" spans="7:15" ht="12.75">
      <c r="G60" s="537"/>
      <c r="H60" s="537"/>
      <c r="I60" s="537"/>
      <c r="J60" s="537"/>
      <c r="K60" s="537"/>
      <c r="L60" s="537"/>
      <c r="M60" s="537"/>
      <c r="N60" s="540"/>
      <c r="O60" s="537"/>
    </row>
    <row r="61" spans="7:15" ht="12.75">
      <c r="G61" s="537"/>
      <c r="H61" s="537"/>
      <c r="I61" s="537"/>
      <c r="J61" s="537"/>
      <c r="K61" s="537"/>
      <c r="L61" s="537"/>
      <c r="M61" s="537"/>
      <c r="N61" s="540"/>
      <c r="O61" s="537"/>
    </row>
    <row r="62" spans="7:15" ht="12.75">
      <c r="G62" s="537"/>
      <c r="H62" s="537"/>
      <c r="I62" s="537"/>
      <c r="J62" s="537"/>
      <c r="K62" s="537"/>
      <c r="L62" s="537"/>
      <c r="M62" s="537"/>
      <c r="N62" s="540"/>
      <c r="O62" s="537"/>
    </row>
    <row r="63" spans="7:15" ht="12.75">
      <c r="G63" s="537"/>
      <c r="H63" s="537"/>
      <c r="I63" s="537"/>
      <c r="J63" s="537"/>
      <c r="K63" s="537"/>
      <c r="L63" s="537"/>
      <c r="M63" s="537"/>
      <c r="N63" s="540"/>
      <c r="O63" s="537"/>
    </row>
    <row r="64" spans="7:15" ht="12.75">
      <c r="G64" s="537"/>
      <c r="H64" s="537"/>
      <c r="I64" s="537"/>
      <c r="J64" s="537"/>
      <c r="K64" s="537"/>
      <c r="L64" s="537"/>
      <c r="M64" s="537"/>
      <c r="N64" s="540"/>
      <c r="O64" s="537"/>
    </row>
    <row r="65" spans="7:15" ht="12.75">
      <c r="G65" s="537"/>
      <c r="H65" s="537"/>
      <c r="I65" s="537"/>
      <c r="J65" s="537"/>
      <c r="K65" s="537"/>
      <c r="L65" s="537"/>
      <c r="M65" s="537"/>
      <c r="N65" s="540"/>
      <c r="O65" s="537"/>
    </row>
    <row r="66" spans="7:15" ht="12.75">
      <c r="G66" s="537"/>
      <c r="H66" s="537"/>
      <c r="I66" s="537"/>
      <c r="J66" s="537"/>
      <c r="K66" s="537"/>
      <c r="L66" s="537"/>
      <c r="M66" s="537"/>
      <c r="N66" s="540"/>
      <c r="O66" s="537"/>
    </row>
    <row r="67" spans="7:15" ht="12.75">
      <c r="G67" s="537"/>
      <c r="H67" s="537"/>
      <c r="I67" s="537"/>
      <c r="J67" s="537"/>
      <c r="K67" s="537"/>
      <c r="L67" s="537"/>
      <c r="M67" s="537"/>
      <c r="N67" s="540"/>
      <c r="O67" s="537"/>
    </row>
    <row r="68" spans="7:15" ht="12.75">
      <c r="G68" s="537"/>
      <c r="H68" s="537"/>
      <c r="I68" s="537"/>
      <c r="J68" s="537"/>
      <c r="K68" s="537"/>
      <c r="L68" s="537"/>
      <c r="M68" s="537"/>
      <c r="N68" s="540"/>
      <c r="O68" s="537"/>
    </row>
    <row r="69" spans="7:15" ht="12.75">
      <c r="G69" s="537"/>
      <c r="H69" s="537"/>
      <c r="I69" s="537"/>
      <c r="J69" s="537"/>
      <c r="K69" s="537"/>
      <c r="L69" s="537"/>
      <c r="M69" s="537"/>
      <c r="N69" s="540"/>
      <c r="O69" s="537"/>
    </row>
    <row r="70" spans="7:15" ht="12.75">
      <c r="G70" s="537"/>
      <c r="H70" s="537"/>
      <c r="I70" s="537"/>
      <c r="J70" s="537"/>
      <c r="K70" s="537"/>
      <c r="L70" s="537"/>
      <c r="M70" s="537"/>
      <c r="N70" s="540"/>
      <c r="O70" s="537"/>
    </row>
    <row r="71" spans="7:15" ht="12.75">
      <c r="G71" s="537"/>
      <c r="H71" s="537"/>
      <c r="I71" s="537"/>
      <c r="J71" s="537"/>
      <c r="K71" s="537"/>
      <c r="L71" s="537"/>
      <c r="M71" s="537"/>
      <c r="N71" s="540"/>
      <c r="O71" s="537"/>
    </row>
    <row r="72" spans="7:15" ht="12.75">
      <c r="G72" s="537"/>
      <c r="H72" s="537"/>
      <c r="I72" s="537"/>
      <c r="J72" s="537"/>
      <c r="K72" s="537"/>
      <c r="L72" s="537"/>
      <c r="M72" s="537"/>
      <c r="N72" s="540"/>
      <c r="O72" s="537"/>
    </row>
  </sheetData>
  <mergeCells count="26">
    <mergeCell ref="B51:C51"/>
    <mergeCell ref="B53:C53"/>
    <mergeCell ref="B55:C55"/>
    <mergeCell ref="A4:O4"/>
    <mergeCell ref="A7:A9"/>
    <mergeCell ref="B48:C48"/>
    <mergeCell ref="M8:M9"/>
    <mergeCell ref="B50:C50"/>
    <mergeCell ref="B49:C49"/>
    <mergeCell ref="K8:K9"/>
    <mergeCell ref="O7:O9"/>
    <mergeCell ref="L8:L9"/>
    <mergeCell ref="G8:G9"/>
    <mergeCell ref="H8:H9"/>
    <mergeCell ref="I8:I9"/>
    <mergeCell ref="J8:J9"/>
    <mergeCell ref="B54:C54"/>
    <mergeCell ref="B52:C52"/>
    <mergeCell ref="B2:C2"/>
    <mergeCell ref="B5:O5"/>
    <mergeCell ref="B7:D9"/>
    <mergeCell ref="E7:E9"/>
    <mergeCell ref="F7:F9"/>
    <mergeCell ref="G7:K7"/>
    <mergeCell ref="L7:M7"/>
    <mergeCell ref="N7:N9"/>
  </mergeCells>
  <printOptions horizontalCentered="1"/>
  <pageMargins left="0.3937007874015748" right="0.3937007874015748" top="0.7086614173228347" bottom="0.4724409448818898" header="0.45" footer="0.4724409448818898"/>
  <pageSetup horizontalDpi="600" verticalDpi="600" orientation="landscape" paperSize="9" scale="50" r:id="rId1"/>
  <headerFooter alignWithMargins="0">
    <oddHeader>&amp;L 5. melléklet a 15/2013. (V.2.) önkormányzati rendelethez
"5. melléklet az 1/2013.(II.01.) önkormányzati rendelethez"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SheetLayoutView="100" workbookViewId="0" topLeftCell="C1">
      <selection activeCell="B13" sqref="B13:C13"/>
    </sheetView>
  </sheetViews>
  <sheetFormatPr defaultColWidth="9.00390625" defaultRowHeight="12.75"/>
  <cols>
    <col min="1" max="1" width="11.25390625" style="710" customWidth="1"/>
    <col min="2" max="2" width="8.00390625" style="711" customWidth="1"/>
    <col min="3" max="3" width="65.00390625" style="710" customWidth="1"/>
    <col min="4" max="4" width="11.25390625" style="712" customWidth="1"/>
    <col min="5" max="5" width="9.25390625" style="713" customWidth="1"/>
    <col min="6" max="6" width="9.00390625" style="710" customWidth="1"/>
    <col min="7" max="7" width="9.875" style="710" customWidth="1"/>
    <col min="8" max="8" width="8.75390625" style="710" customWidth="1"/>
    <col min="9" max="9" width="9.625" style="710" customWidth="1"/>
    <col min="10" max="10" width="9.375" style="710" customWidth="1"/>
    <col min="11" max="11" width="10.125" style="710" customWidth="1"/>
    <col min="12" max="12" width="9.375" style="710" customWidth="1"/>
    <col min="13" max="13" width="9.125" style="710" customWidth="1"/>
    <col min="14" max="14" width="8.875" style="757" customWidth="1"/>
    <col min="15" max="15" width="10.875" style="710" customWidth="1"/>
    <col min="16" max="16384" width="9.125" style="710" customWidth="1"/>
  </cols>
  <sheetData>
    <row r="1" spans="7:15" ht="12.75">
      <c r="G1" s="711"/>
      <c r="H1" s="711"/>
      <c r="I1" s="711"/>
      <c r="J1" s="711"/>
      <c r="K1" s="711"/>
      <c r="L1" s="711"/>
      <c r="M1" s="711"/>
      <c r="N1" s="714"/>
      <c r="O1" s="711"/>
    </row>
    <row r="3" spans="1:15" ht="14.25">
      <c r="A3" s="982" t="s">
        <v>690</v>
      </c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</row>
    <row r="4" spans="2:15" ht="15"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</row>
    <row r="5" spans="13:15" ht="13.5" thickBot="1">
      <c r="M5" s="713"/>
      <c r="N5" s="715"/>
      <c r="O5" s="715" t="s">
        <v>564</v>
      </c>
    </row>
    <row r="6" spans="1:15" ht="13.5" thickBot="1">
      <c r="A6" s="979"/>
      <c r="B6" s="998" t="s">
        <v>325</v>
      </c>
      <c r="C6" s="991"/>
      <c r="D6" s="991"/>
      <c r="E6" s="983" t="s">
        <v>565</v>
      </c>
      <c r="F6" s="986" t="s">
        <v>566</v>
      </c>
      <c r="G6" s="989" t="s">
        <v>242</v>
      </c>
      <c r="H6" s="989"/>
      <c r="I6" s="989"/>
      <c r="J6" s="989"/>
      <c r="K6" s="989"/>
      <c r="L6" s="989" t="s">
        <v>243</v>
      </c>
      <c r="M6" s="989"/>
      <c r="N6" s="964" t="s">
        <v>567</v>
      </c>
      <c r="O6" s="967" t="s">
        <v>568</v>
      </c>
    </row>
    <row r="7" spans="1:15" ht="14.25" thickBot="1" thickTop="1">
      <c r="A7" s="980"/>
      <c r="B7" s="999"/>
      <c r="C7" s="993"/>
      <c r="D7" s="993"/>
      <c r="E7" s="984"/>
      <c r="F7" s="987"/>
      <c r="G7" s="971" t="s">
        <v>570</v>
      </c>
      <c r="H7" s="971" t="s">
        <v>571</v>
      </c>
      <c r="I7" s="971" t="s">
        <v>572</v>
      </c>
      <c r="J7" s="971" t="s">
        <v>691</v>
      </c>
      <c r="K7" s="971" t="s">
        <v>574</v>
      </c>
      <c r="L7" s="973" t="s">
        <v>206</v>
      </c>
      <c r="M7" s="973" t="s">
        <v>204</v>
      </c>
      <c r="N7" s="965"/>
      <c r="O7" s="968"/>
    </row>
    <row r="8" spans="1:15" ht="40.5" customHeight="1" thickBot="1" thickTop="1">
      <c r="A8" s="981"/>
      <c r="B8" s="1000"/>
      <c r="C8" s="995"/>
      <c r="D8" s="995"/>
      <c r="E8" s="985"/>
      <c r="F8" s="988"/>
      <c r="G8" s="972"/>
      <c r="H8" s="972"/>
      <c r="I8" s="972"/>
      <c r="J8" s="972"/>
      <c r="K8" s="972"/>
      <c r="L8" s="974"/>
      <c r="M8" s="974"/>
      <c r="N8" s="966"/>
      <c r="O8" s="969"/>
    </row>
    <row r="9" spans="1:15" ht="15" customHeight="1">
      <c r="A9" s="716" t="s">
        <v>581</v>
      </c>
      <c r="B9" s="717">
        <v>842421</v>
      </c>
      <c r="C9" s="718" t="s">
        <v>692</v>
      </c>
      <c r="D9" s="719" t="s">
        <v>55</v>
      </c>
      <c r="E9" s="720">
        <v>2000</v>
      </c>
      <c r="F9" s="720">
        <v>16726</v>
      </c>
      <c r="G9" s="720">
        <v>10203</v>
      </c>
      <c r="H9" s="720">
        <v>2388</v>
      </c>
      <c r="I9" s="720">
        <v>4135</v>
      </c>
      <c r="J9" s="720"/>
      <c r="K9" s="720"/>
      <c r="L9" s="720"/>
      <c r="M9" s="720"/>
      <c r="N9" s="720"/>
      <c r="O9" s="721"/>
    </row>
    <row r="10" spans="1:15" ht="15" customHeight="1">
      <c r="A10" s="722"/>
      <c r="B10" s="723"/>
      <c r="C10" s="724"/>
      <c r="D10" s="725" t="s">
        <v>259</v>
      </c>
      <c r="E10" s="726">
        <v>2000</v>
      </c>
      <c r="F10" s="726">
        <v>16726</v>
      </c>
      <c r="G10" s="726">
        <v>10203</v>
      </c>
      <c r="H10" s="726">
        <v>2388</v>
      </c>
      <c r="I10" s="726">
        <v>4135</v>
      </c>
      <c r="J10" s="726"/>
      <c r="K10" s="726"/>
      <c r="L10" s="726"/>
      <c r="M10" s="726"/>
      <c r="N10" s="726"/>
      <c r="O10" s="727"/>
    </row>
    <row r="11" spans="1:15" ht="15" customHeight="1">
      <c r="A11" s="722" t="s">
        <v>581</v>
      </c>
      <c r="B11" s="728">
        <v>841907</v>
      </c>
      <c r="C11" s="724" t="s">
        <v>659</v>
      </c>
      <c r="D11" s="725" t="s">
        <v>55</v>
      </c>
      <c r="E11" s="726">
        <v>14726</v>
      </c>
      <c r="F11" s="726"/>
      <c r="G11" s="726"/>
      <c r="H11" s="726"/>
      <c r="I11" s="726"/>
      <c r="J11" s="726"/>
      <c r="K11" s="726"/>
      <c r="L11" s="726"/>
      <c r="M11" s="726"/>
      <c r="N11" s="726"/>
      <c r="O11" s="727"/>
    </row>
    <row r="12" spans="1:15" ht="15" customHeight="1">
      <c r="A12" s="722"/>
      <c r="B12" s="729"/>
      <c r="C12" s="724"/>
      <c r="D12" s="725" t="s">
        <v>259</v>
      </c>
      <c r="E12" s="726">
        <v>14726</v>
      </c>
      <c r="F12" s="726"/>
      <c r="G12" s="726"/>
      <c r="H12" s="726"/>
      <c r="I12" s="726"/>
      <c r="J12" s="726"/>
      <c r="K12" s="726"/>
      <c r="L12" s="726"/>
      <c r="M12" s="726"/>
      <c r="N12" s="726"/>
      <c r="O12" s="727"/>
    </row>
    <row r="13" spans="1:15" ht="15" customHeight="1">
      <c r="A13" s="722"/>
      <c r="B13" s="977" t="s">
        <v>202</v>
      </c>
      <c r="C13" s="978"/>
      <c r="D13" s="730" t="s">
        <v>55</v>
      </c>
      <c r="E13" s="731">
        <f>SUM(E9+E11)</f>
        <v>16726</v>
      </c>
      <c r="F13" s="731">
        <v>16726</v>
      </c>
      <c r="G13" s="732">
        <v>10203</v>
      </c>
      <c r="H13" s="732">
        <v>2388</v>
      </c>
      <c r="I13" s="732">
        <v>4135</v>
      </c>
      <c r="J13" s="732"/>
      <c r="K13" s="732"/>
      <c r="L13" s="732"/>
      <c r="M13" s="732"/>
      <c r="N13" s="732"/>
      <c r="O13" s="733"/>
    </row>
    <row r="14" spans="1:15" ht="15" customHeight="1">
      <c r="A14" s="734"/>
      <c r="B14" s="977" t="s">
        <v>202</v>
      </c>
      <c r="C14" s="978"/>
      <c r="D14" s="735" t="s">
        <v>259</v>
      </c>
      <c r="E14" s="731">
        <f>SUM(E10+E12)</f>
        <v>16726</v>
      </c>
      <c r="F14" s="731">
        <v>16726</v>
      </c>
      <c r="G14" s="732">
        <v>10203</v>
      </c>
      <c r="H14" s="732">
        <v>2388</v>
      </c>
      <c r="I14" s="732">
        <v>4135</v>
      </c>
      <c r="J14" s="732"/>
      <c r="K14" s="732"/>
      <c r="L14" s="732"/>
      <c r="M14" s="732"/>
      <c r="N14" s="732"/>
      <c r="O14" s="733"/>
    </row>
    <row r="15" spans="1:15" ht="12.75">
      <c r="A15" s="736"/>
      <c r="B15" s="997" t="s">
        <v>665</v>
      </c>
      <c r="C15" s="997"/>
      <c r="D15" s="730" t="s">
        <v>55</v>
      </c>
      <c r="E15" s="737">
        <v>16726</v>
      </c>
      <c r="F15" s="738">
        <v>16726</v>
      </c>
      <c r="G15" s="737">
        <v>10203</v>
      </c>
      <c r="H15" s="737">
        <v>2388</v>
      </c>
      <c r="I15" s="737">
        <v>4135</v>
      </c>
      <c r="J15" s="739"/>
      <c r="K15" s="739"/>
      <c r="L15" s="739"/>
      <c r="M15" s="739"/>
      <c r="N15" s="740"/>
      <c r="O15" s="741"/>
    </row>
    <row r="16" spans="1:15" ht="13.5" thickBot="1">
      <c r="A16" s="742"/>
      <c r="B16" s="970" t="s">
        <v>665</v>
      </c>
      <c r="C16" s="970"/>
      <c r="D16" s="743" t="s">
        <v>259</v>
      </c>
      <c r="E16" s="744">
        <v>16726</v>
      </c>
      <c r="F16" s="745">
        <v>16726</v>
      </c>
      <c r="G16" s="744">
        <v>10203</v>
      </c>
      <c r="H16" s="744">
        <v>2388</v>
      </c>
      <c r="I16" s="744">
        <v>4135</v>
      </c>
      <c r="J16" s="746"/>
      <c r="K16" s="746"/>
      <c r="L16" s="746"/>
      <c r="M16" s="746"/>
      <c r="N16" s="747"/>
      <c r="O16" s="748"/>
    </row>
    <row r="17" spans="7:15" ht="12.75">
      <c r="G17" s="711"/>
      <c r="H17" s="711"/>
      <c r="I17" s="711"/>
      <c r="J17" s="711"/>
      <c r="K17" s="711"/>
      <c r="L17" s="711"/>
      <c r="M17" s="711"/>
      <c r="N17" s="714"/>
      <c r="O17" s="711"/>
    </row>
    <row r="18" spans="1:15" ht="14.25">
      <c r="A18" s="982" t="s">
        <v>693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2"/>
      <c r="M18" s="982"/>
      <c r="N18" s="982"/>
      <c r="O18" s="982"/>
    </row>
    <row r="19" spans="2:15" ht="15">
      <c r="B19" s="996"/>
      <c r="C19" s="996"/>
      <c r="D19" s="996"/>
      <c r="E19" s="996"/>
      <c r="F19" s="996"/>
      <c r="G19" s="996"/>
      <c r="H19" s="996"/>
      <c r="I19" s="996"/>
      <c r="J19" s="996"/>
      <c r="K19" s="996"/>
      <c r="L19" s="996"/>
      <c r="M19" s="996"/>
      <c r="N19" s="996"/>
      <c r="O19" s="996"/>
    </row>
    <row r="20" spans="13:15" ht="13.5" thickBot="1">
      <c r="M20" s="713"/>
      <c r="N20" s="715"/>
      <c r="O20" s="715" t="s">
        <v>564</v>
      </c>
    </row>
    <row r="21" spans="2:15" ht="13.5" thickBot="1">
      <c r="B21" s="990" t="s">
        <v>325</v>
      </c>
      <c r="C21" s="991"/>
      <c r="D21" s="991"/>
      <c r="E21" s="983" t="s">
        <v>565</v>
      </c>
      <c r="F21" s="986" t="s">
        <v>566</v>
      </c>
      <c r="G21" s="989" t="s">
        <v>242</v>
      </c>
      <c r="H21" s="989"/>
      <c r="I21" s="989"/>
      <c r="J21" s="989"/>
      <c r="K21" s="989"/>
      <c r="L21" s="989" t="s">
        <v>243</v>
      </c>
      <c r="M21" s="989"/>
      <c r="N21" s="964" t="s">
        <v>567</v>
      </c>
      <c r="O21" s="967" t="s">
        <v>568</v>
      </c>
    </row>
    <row r="22" spans="2:15" ht="14.25" thickBot="1" thickTop="1">
      <c r="B22" s="992"/>
      <c r="C22" s="993"/>
      <c r="D22" s="993"/>
      <c r="E22" s="984"/>
      <c r="F22" s="987"/>
      <c r="G22" s="971" t="s">
        <v>570</v>
      </c>
      <c r="H22" s="971" t="s">
        <v>571</v>
      </c>
      <c r="I22" s="971" t="s">
        <v>572</v>
      </c>
      <c r="J22" s="971" t="s">
        <v>691</v>
      </c>
      <c r="K22" s="971" t="s">
        <v>574</v>
      </c>
      <c r="L22" s="973" t="s">
        <v>206</v>
      </c>
      <c r="M22" s="973" t="s">
        <v>204</v>
      </c>
      <c r="N22" s="965"/>
      <c r="O22" s="968"/>
    </row>
    <row r="23" spans="2:15" ht="40.5" customHeight="1" thickBot="1" thickTop="1">
      <c r="B23" s="994"/>
      <c r="C23" s="995"/>
      <c r="D23" s="995"/>
      <c r="E23" s="985"/>
      <c r="F23" s="988"/>
      <c r="G23" s="972"/>
      <c r="H23" s="972"/>
      <c r="I23" s="972"/>
      <c r="J23" s="972"/>
      <c r="K23" s="972"/>
      <c r="L23" s="974"/>
      <c r="M23" s="974"/>
      <c r="N23" s="966"/>
      <c r="O23" s="969"/>
    </row>
    <row r="24" spans="2:15" ht="15" customHeight="1">
      <c r="B24" s="749"/>
      <c r="C24" s="718"/>
      <c r="D24" s="725" t="s">
        <v>259</v>
      </c>
      <c r="E24" s="720"/>
      <c r="F24" s="720"/>
      <c r="G24" s="720"/>
      <c r="H24" s="720"/>
      <c r="I24" s="720"/>
      <c r="J24" s="720"/>
      <c r="K24" s="720"/>
      <c r="L24" s="720"/>
      <c r="M24" s="720"/>
      <c r="N24" s="720"/>
      <c r="O24" s="721"/>
    </row>
    <row r="25" spans="2:15" ht="15" customHeight="1">
      <c r="B25" s="750"/>
      <c r="C25" s="724"/>
      <c r="D25" s="725" t="s">
        <v>259</v>
      </c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2"/>
    </row>
    <row r="26" spans="2:15" ht="15" customHeight="1" thickBot="1">
      <c r="B26" s="975" t="s">
        <v>202</v>
      </c>
      <c r="C26" s="976"/>
      <c r="D26" s="753" t="s">
        <v>259</v>
      </c>
      <c r="E26" s="754"/>
      <c r="F26" s="754"/>
      <c r="G26" s="755"/>
      <c r="H26" s="755"/>
      <c r="I26" s="755"/>
      <c r="J26" s="755"/>
      <c r="K26" s="755"/>
      <c r="L26" s="755"/>
      <c r="M26" s="755"/>
      <c r="N26" s="755"/>
      <c r="O26" s="756"/>
    </row>
    <row r="27" spans="7:15" ht="12.75">
      <c r="G27" s="711"/>
      <c r="H27" s="711"/>
      <c r="I27" s="711"/>
      <c r="J27" s="711"/>
      <c r="K27" s="711"/>
      <c r="L27" s="711"/>
      <c r="M27" s="711"/>
      <c r="N27" s="714"/>
      <c r="O27" s="711"/>
    </row>
    <row r="28" spans="7:15" ht="12.75">
      <c r="G28" s="711"/>
      <c r="H28" s="711"/>
      <c r="I28" s="711"/>
      <c r="J28" s="711"/>
      <c r="K28" s="711"/>
      <c r="L28" s="711"/>
      <c r="M28" s="711"/>
      <c r="N28" s="714"/>
      <c r="O28" s="711"/>
    </row>
    <row r="29" spans="7:15" ht="12.75">
      <c r="G29" s="711"/>
      <c r="H29" s="711"/>
      <c r="I29" s="711"/>
      <c r="J29" s="711"/>
      <c r="K29" s="711"/>
      <c r="L29" s="711"/>
      <c r="M29" s="711"/>
      <c r="N29" s="714"/>
      <c r="O29" s="711"/>
    </row>
    <row r="30" spans="7:15" ht="12.75">
      <c r="G30" s="711"/>
      <c r="H30" s="711"/>
      <c r="I30" s="711"/>
      <c r="J30" s="711"/>
      <c r="K30" s="711"/>
      <c r="L30" s="711"/>
      <c r="M30" s="711"/>
      <c r="N30" s="714"/>
      <c r="O30" s="711"/>
    </row>
    <row r="31" spans="7:15" ht="12.75">
      <c r="G31" s="711"/>
      <c r="H31" s="711"/>
      <c r="I31" s="711"/>
      <c r="J31" s="711"/>
      <c r="K31" s="711"/>
      <c r="L31" s="711"/>
      <c r="M31" s="711"/>
      <c r="N31" s="714"/>
      <c r="O31" s="711"/>
    </row>
    <row r="32" spans="7:15" ht="12.75">
      <c r="G32" s="711"/>
      <c r="H32" s="711"/>
      <c r="I32" s="711"/>
      <c r="J32" s="711"/>
      <c r="K32" s="711"/>
      <c r="L32" s="711"/>
      <c r="M32" s="711"/>
      <c r="N32" s="714"/>
      <c r="O32" s="711"/>
    </row>
    <row r="33" spans="7:15" ht="12.75">
      <c r="G33" s="711"/>
      <c r="H33" s="711"/>
      <c r="I33" s="711"/>
      <c r="J33" s="711"/>
      <c r="K33" s="711"/>
      <c r="L33" s="711"/>
      <c r="M33" s="711"/>
      <c r="N33" s="714"/>
      <c r="O33" s="711"/>
    </row>
    <row r="34" spans="7:15" ht="12.75">
      <c r="G34" s="711"/>
      <c r="H34" s="711"/>
      <c r="I34" s="711"/>
      <c r="J34" s="711"/>
      <c r="K34" s="711"/>
      <c r="L34" s="711"/>
      <c r="M34" s="711"/>
      <c r="N34" s="714"/>
      <c r="O34" s="711"/>
    </row>
    <row r="35" spans="7:15" ht="12.75">
      <c r="G35" s="711"/>
      <c r="H35" s="711"/>
      <c r="I35" s="711"/>
      <c r="J35" s="711"/>
      <c r="K35" s="711"/>
      <c r="L35" s="711"/>
      <c r="M35" s="711"/>
      <c r="N35" s="714"/>
      <c r="O35" s="711"/>
    </row>
    <row r="36" spans="7:15" ht="12.75">
      <c r="G36" s="711"/>
      <c r="H36" s="711"/>
      <c r="I36" s="711"/>
      <c r="J36" s="711"/>
      <c r="K36" s="711"/>
      <c r="L36" s="711"/>
      <c r="M36" s="711"/>
      <c r="N36" s="714"/>
      <c r="O36" s="711"/>
    </row>
    <row r="37" spans="7:15" ht="12.75">
      <c r="G37" s="711"/>
      <c r="H37" s="711"/>
      <c r="I37" s="711"/>
      <c r="J37" s="711"/>
      <c r="K37" s="711"/>
      <c r="L37" s="711"/>
      <c r="M37" s="711"/>
      <c r="N37" s="714"/>
      <c r="O37" s="711"/>
    </row>
    <row r="38" spans="7:15" ht="12.75">
      <c r="G38" s="711"/>
      <c r="H38" s="711"/>
      <c r="I38" s="711"/>
      <c r="J38" s="711"/>
      <c r="K38" s="711"/>
      <c r="L38" s="711"/>
      <c r="M38" s="711"/>
      <c r="N38" s="714"/>
      <c r="O38" s="711"/>
    </row>
    <row r="39" spans="7:15" ht="12.75">
      <c r="G39" s="711"/>
      <c r="H39" s="711"/>
      <c r="I39" s="711"/>
      <c r="J39" s="711"/>
      <c r="K39" s="711"/>
      <c r="L39" s="711"/>
      <c r="M39" s="711"/>
      <c r="N39" s="714"/>
      <c r="O39" s="711"/>
    </row>
    <row r="40" spans="7:15" ht="12.75">
      <c r="G40" s="711"/>
      <c r="H40" s="711"/>
      <c r="I40" s="711"/>
      <c r="J40" s="711"/>
      <c r="K40" s="711"/>
      <c r="L40" s="711"/>
      <c r="M40" s="711"/>
      <c r="N40" s="714"/>
      <c r="O40" s="711"/>
    </row>
    <row r="41" spans="7:15" ht="12.75">
      <c r="G41" s="711"/>
      <c r="H41" s="711"/>
      <c r="I41" s="711"/>
      <c r="J41" s="711"/>
      <c r="K41" s="711"/>
      <c r="L41" s="711"/>
      <c r="M41" s="711"/>
      <c r="N41" s="714"/>
      <c r="O41" s="711"/>
    </row>
    <row r="42" spans="7:15" ht="12.75">
      <c r="G42" s="711"/>
      <c r="H42" s="711"/>
      <c r="I42" s="711"/>
      <c r="J42" s="711"/>
      <c r="K42" s="711"/>
      <c r="L42" s="711"/>
      <c r="M42" s="711"/>
      <c r="N42" s="714"/>
      <c r="O42" s="711"/>
    </row>
    <row r="43" spans="7:15" ht="12.75">
      <c r="G43" s="711"/>
      <c r="H43" s="711"/>
      <c r="I43" s="711"/>
      <c r="J43" s="711"/>
      <c r="K43" s="711"/>
      <c r="L43" s="711"/>
      <c r="M43" s="711"/>
      <c r="N43" s="714"/>
      <c r="O43" s="711"/>
    </row>
    <row r="44" spans="7:15" ht="12.75">
      <c r="G44" s="711"/>
      <c r="H44" s="711"/>
      <c r="I44" s="711"/>
      <c r="J44" s="711"/>
      <c r="K44" s="711"/>
      <c r="L44" s="711"/>
      <c r="M44" s="711"/>
      <c r="N44" s="714"/>
      <c r="O44" s="711"/>
    </row>
  </sheetData>
  <mergeCells count="38">
    <mergeCell ref="B4:O4"/>
    <mergeCell ref="B6:D8"/>
    <mergeCell ref="G6:K6"/>
    <mergeCell ref="L6:M6"/>
    <mergeCell ref="B15:C15"/>
    <mergeCell ref="M7:M8"/>
    <mergeCell ref="B13:C13"/>
    <mergeCell ref="I7:I8"/>
    <mergeCell ref="J7:J8"/>
    <mergeCell ref="K7:K8"/>
    <mergeCell ref="L7:L8"/>
    <mergeCell ref="A3:O3"/>
    <mergeCell ref="L21:M21"/>
    <mergeCell ref="K22:K23"/>
    <mergeCell ref="B21:D23"/>
    <mergeCell ref="E21:E23"/>
    <mergeCell ref="F21:F23"/>
    <mergeCell ref="G21:K21"/>
    <mergeCell ref="G22:G23"/>
    <mergeCell ref="H22:H23"/>
    <mergeCell ref="B19:O19"/>
    <mergeCell ref="B26:C26"/>
    <mergeCell ref="B14:C14"/>
    <mergeCell ref="A6:A8"/>
    <mergeCell ref="A18:O18"/>
    <mergeCell ref="N6:N8"/>
    <mergeCell ref="O6:O8"/>
    <mergeCell ref="G7:G8"/>
    <mergeCell ref="H7:H8"/>
    <mergeCell ref="E6:E8"/>
    <mergeCell ref="F6:F8"/>
    <mergeCell ref="N21:N23"/>
    <mergeCell ref="O21:O23"/>
    <mergeCell ref="B16:C16"/>
    <mergeCell ref="I22:I23"/>
    <mergeCell ref="J22:J23"/>
    <mergeCell ref="L22:L23"/>
    <mergeCell ref="M22:M23"/>
  </mergeCells>
  <printOptions horizontalCentered="1"/>
  <pageMargins left="0.3937007874015748" right="0.3937007874015748" top="0.7086614173228347" bottom="0.4724409448818898" header="0.45" footer="0.4724409448818898"/>
  <pageSetup horizontalDpi="600" verticalDpi="600" orientation="landscape" paperSize="9" scale="70" r:id="rId1"/>
  <headerFooter alignWithMargins="0">
    <oddHeader>&amp;L&amp;8 5. melléklet a 15/2013. (V.2.) önkormányzati rendelethez
"5. melléklet az 1/2013.(II.01.) önkormányzati rendelethez"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91"/>
  <sheetViews>
    <sheetView view="pageBreakPreview" zoomScaleSheetLayoutView="100" workbookViewId="0" topLeftCell="A1">
      <selection activeCell="F74" sqref="F74"/>
    </sheetView>
  </sheetViews>
  <sheetFormatPr defaultColWidth="9.00390625" defaultRowHeight="12.75"/>
  <cols>
    <col min="1" max="1" width="13.875" style="536" customWidth="1"/>
    <col min="2" max="2" width="8.00390625" style="537" customWidth="1"/>
    <col min="3" max="3" width="65.00390625" style="536" customWidth="1"/>
    <col min="4" max="4" width="13.625" style="538" customWidth="1"/>
    <col min="5" max="5" width="9.25390625" style="539" customWidth="1"/>
    <col min="6" max="6" width="9.00390625" style="536" customWidth="1"/>
    <col min="7" max="7" width="9.875" style="536" customWidth="1"/>
    <col min="8" max="8" width="8.75390625" style="536" customWidth="1"/>
    <col min="9" max="9" width="9.625" style="536" customWidth="1"/>
    <col min="10" max="10" width="9.375" style="536" customWidth="1"/>
    <col min="11" max="11" width="10.125" style="536" customWidth="1"/>
    <col min="12" max="12" width="9.375" style="536" customWidth="1"/>
    <col min="13" max="13" width="9.125" style="536" customWidth="1"/>
    <col min="14" max="14" width="8.875" style="541" customWidth="1"/>
    <col min="15" max="15" width="10.875" style="536" customWidth="1"/>
    <col min="16" max="16384" width="9.125" style="536" customWidth="1"/>
  </cols>
  <sheetData>
    <row r="1" spans="7:15" ht="12.75">
      <c r="G1" s="537"/>
      <c r="H1" s="537"/>
      <c r="I1" s="537"/>
      <c r="J1" s="537"/>
      <c r="K1" s="537"/>
      <c r="L1" s="537"/>
      <c r="M1" s="537"/>
      <c r="N1" s="540"/>
      <c r="O1" s="537"/>
    </row>
    <row r="2" spans="2:3" ht="12.75">
      <c r="B2" s="924"/>
      <c r="C2" s="952"/>
    </row>
    <row r="4" spans="1:15" ht="14.25">
      <c r="A4" s="926" t="s">
        <v>671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</row>
    <row r="5" spans="2:15" ht="15"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</row>
    <row r="6" spans="13:15" ht="13.5" thickBot="1">
      <c r="M6" s="539"/>
      <c r="N6" s="542"/>
      <c r="O6" s="542" t="s">
        <v>564</v>
      </c>
    </row>
    <row r="7" spans="1:15" ht="13.5" thickBot="1">
      <c r="A7" s="958"/>
      <c r="B7" s="928" t="s">
        <v>325</v>
      </c>
      <c r="C7" s="929"/>
      <c r="D7" s="929"/>
      <c r="E7" s="934" t="s">
        <v>565</v>
      </c>
      <c r="F7" s="937" t="s">
        <v>566</v>
      </c>
      <c r="G7" s="921" t="s">
        <v>242</v>
      </c>
      <c r="H7" s="921"/>
      <c r="I7" s="921"/>
      <c r="J7" s="921"/>
      <c r="K7" s="921"/>
      <c r="L7" s="921" t="s">
        <v>243</v>
      </c>
      <c r="M7" s="921"/>
      <c r="N7" s="918" t="s">
        <v>567</v>
      </c>
      <c r="O7" s="953" t="s">
        <v>568</v>
      </c>
    </row>
    <row r="8" spans="1:15" ht="14.25" thickBot="1" thickTop="1">
      <c r="A8" s="959"/>
      <c r="B8" s="930"/>
      <c r="C8" s="931"/>
      <c r="D8" s="931"/>
      <c r="E8" s="935"/>
      <c r="F8" s="938"/>
      <c r="G8" s="922" t="s">
        <v>570</v>
      </c>
      <c r="H8" s="922" t="s">
        <v>571</v>
      </c>
      <c r="I8" s="922" t="s">
        <v>572</v>
      </c>
      <c r="J8" s="922" t="s">
        <v>573</v>
      </c>
      <c r="K8" s="922" t="s">
        <v>574</v>
      </c>
      <c r="L8" s="916" t="s">
        <v>206</v>
      </c>
      <c r="M8" s="916" t="s">
        <v>204</v>
      </c>
      <c r="N8" s="919"/>
      <c r="O8" s="954"/>
    </row>
    <row r="9" spans="1:15" ht="39" customHeight="1" thickBot="1" thickTop="1">
      <c r="A9" s="960"/>
      <c r="B9" s="932"/>
      <c r="C9" s="933"/>
      <c r="D9" s="933"/>
      <c r="E9" s="936"/>
      <c r="F9" s="939"/>
      <c r="G9" s="923"/>
      <c r="H9" s="923"/>
      <c r="I9" s="923"/>
      <c r="J9" s="923"/>
      <c r="K9" s="923"/>
      <c r="L9" s="917"/>
      <c r="M9" s="917"/>
      <c r="N9" s="920"/>
      <c r="O9" s="955"/>
    </row>
    <row r="10" spans="1:15" ht="12" customHeight="1">
      <c r="A10" s="1001" t="s">
        <v>447</v>
      </c>
      <c r="B10" s="1002"/>
      <c r="C10" s="1002"/>
      <c r="D10" s="1003"/>
      <c r="E10" s="543"/>
      <c r="F10" s="544"/>
      <c r="G10" s="545"/>
      <c r="H10" s="545"/>
      <c r="I10" s="545"/>
      <c r="J10" s="545"/>
      <c r="K10" s="545"/>
      <c r="L10" s="544"/>
      <c r="M10" s="544"/>
      <c r="N10" s="545"/>
      <c r="O10" s="546"/>
    </row>
    <row r="11" spans="1:15" ht="12" customHeight="1">
      <c r="A11" s="547" t="s">
        <v>575</v>
      </c>
      <c r="B11" s="548">
        <v>421100</v>
      </c>
      <c r="C11" s="549" t="s">
        <v>654</v>
      </c>
      <c r="D11" s="550" t="s">
        <v>55</v>
      </c>
      <c r="E11" s="551"/>
      <c r="F11" s="552"/>
      <c r="G11" s="553"/>
      <c r="H11" s="553"/>
      <c r="I11" s="553"/>
      <c r="J11" s="553"/>
      <c r="K11" s="553"/>
      <c r="L11" s="552"/>
      <c r="M11" s="552"/>
      <c r="N11" s="553"/>
      <c r="O11" s="554"/>
    </row>
    <row r="12" spans="1:15" ht="12" customHeight="1">
      <c r="A12" s="555"/>
      <c r="B12" s="548"/>
      <c r="C12" s="549"/>
      <c r="D12" s="550" t="s">
        <v>259</v>
      </c>
      <c r="E12" s="551"/>
      <c r="F12" s="552"/>
      <c r="G12" s="553"/>
      <c r="H12" s="553"/>
      <c r="I12" s="553"/>
      <c r="J12" s="553"/>
      <c r="K12" s="553"/>
      <c r="L12" s="552"/>
      <c r="M12" s="552"/>
      <c r="N12" s="553"/>
      <c r="O12" s="554"/>
    </row>
    <row r="13" spans="1:15" ht="15" customHeight="1">
      <c r="A13" s="555" t="s">
        <v>581</v>
      </c>
      <c r="B13" s="556" t="s">
        <v>655</v>
      </c>
      <c r="C13" s="557" t="s">
        <v>656</v>
      </c>
      <c r="D13" s="558" t="s">
        <v>55</v>
      </c>
      <c r="E13" s="559"/>
      <c r="F13" s="560"/>
      <c r="G13" s="561"/>
      <c r="H13" s="561"/>
      <c r="I13" s="561"/>
      <c r="J13" s="561"/>
      <c r="K13" s="561"/>
      <c r="L13" s="561"/>
      <c r="M13" s="561"/>
      <c r="N13" s="561"/>
      <c r="O13" s="562"/>
    </row>
    <row r="14" spans="1:15" ht="15" customHeight="1">
      <c r="A14" s="555"/>
      <c r="B14" s="556"/>
      <c r="C14" s="557"/>
      <c r="D14" s="550" t="s">
        <v>259</v>
      </c>
      <c r="E14" s="559">
        <v>2433</v>
      </c>
      <c r="F14" s="560">
        <v>3576</v>
      </c>
      <c r="G14" s="561"/>
      <c r="H14" s="561"/>
      <c r="I14" s="561">
        <v>3576</v>
      </c>
      <c r="J14" s="561"/>
      <c r="K14" s="561"/>
      <c r="L14" s="561"/>
      <c r="M14" s="561"/>
      <c r="N14" s="561"/>
      <c r="O14" s="562"/>
    </row>
    <row r="15" spans="1:15" ht="15" customHeight="1">
      <c r="A15" s="555" t="s">
        <v>593</v>
      </c>
      <c r="B15" s="563">
        <v>841126</v>
      </c>
      <c r="C15" s="564" t="s">
        <v>657</v>
      </c>
      <c r="D15" s="558" t="s">
        <v>55</v>
      </c>
      <c r="E15" s="559"/>
      <c r="F15" s="560"/>
      <c r="G15" s="561"/>
      <c r="H15" s="561"/>
      <c r="I15" s="561"/>
      <c r="J15" s="561"/>
      <c r="K15" s="561"/>
      <c r="L15" s="561"/>
      <c r="M15" s="561"/>
      <c r="N15" s="561"/>
      <c r="O15" s="562"/>
    </row>
    <row r="16" spans="1:15" ht="15" customHeight="1">
      <c r="A16" s="555"/>
      <c r="B16" s="563"/>
      <c r="C16" s="564"/>
      <c r="D16" s="550" t="s">
        <v>259</v>
      </c>
      <c r="E16" s="559">
        <v>14219</v>
      </c>
      <c r="F16" s="560">
        <f>SUM(G16:O16)</f>
        <v>315499</v>
      </c>
      <c r="G16" s="561">
        <v>161770</v>
      </c>
      <c r="H16" s="561">
        <v>38797</v>
      </c>
      <c r="I16" s="561">
        <v>100583</v>
      </c>
      <c r="J16" s="561">
        <v>13739</v>
      </c>
      <c r="K16" s="561"/>
      <c r="L16" s="561"/>
      <c r="M16" s="561">
        <v>610</v>
      </c>
      <c r="N16" s="561"/>
      <c r="O16" s="562"/>
    </row>
    <row r="17" spans="1:15" ht="15" customHeight="1">
      <c r="A17" s="555" t="s">
        <v>593</v>
      </c>
      <c r="B17" s="563">
        <v>841133</v>
      </c>
      <c r="C17" s="564" t="s">
        <v>596</v>
      </c>
      <c r="D17" s="558" t="s">
        <v>55</v>
      </c>
      <c r="E17" s="559"/>
      <c r="F17" s="560"/>
      <c r="G17" s="561"/>
      <c r="H17" s="561"/>
      <c r="I17" s="561"/>
      <c r="J17" s="561"/>
      <c r="K17" s="561"/>
      <c r="L17" s="561"/>
      <c r="M17" s="561"/>
      <c r="N17" s="561"/>
      <c r="O17" s="562"/>
    </row>
    <row r="18" spans="1:15" ht="15" customHeight="1">
      <c r="A18" s="555"/>
      <c r="B18" s="563"/>
      <c r="C18" s="564"/>
      <c r="D18" s="550" t="s">
        <v>259</v>
      </c>
      <c r="E18" s="559"/>
      <c r="F18" s="560">
        <f>SUM(G18:O18)</f>
        <v>29150</v>
      </c>
      <c r="G18" s="561">
        <v>22463</v>
      </c>
      <c r="H18" s="561">
        <v>5820</v>
      </c>
      <c r="I18" s="561">
        <v>867</v>
      </c>
      <c r="J18" s="561"/>
      <c r="K18" s="561"/>
      <c r="L18" s="561"/>
      <c r="M18" s="561"/>
      <c r="N18" s="561"/>
      <c r="O18" s="562"/>
    </row>
    <row r="19" spans="1:15" ht="15" customHeight="1">
      <c r="A19" s="555" t="s">
        <v>593</v>
      </c>
      <c r="B19" s="563">
        <v>841403</v>
      </c>
      <c r="C19" s="564" t="s">
        <v>658</v>
      </c>
      <c r="D19" s="558" t="s">
        <v>55</v>
      </c>
      <c r="E19" s="559"/>
      <c r="F19" s="560"/>
      <c r="G19" s="561"/>
      <c r="H19" s="561"/>
      <c r="I19" s="561"/>
      <c r="J19" s="561"/>
      <c r="K19" s="561"/>
      <c r="L19" s="561"/>
      <c r="M19" s="561"/>
      <c r="N19" s="561"/>
      <c r="O19" s="562"/>
    </row>
    <row r="20" spans="1:15" ht="15" customHeight="1">
      <c r="A20" s="555"/>
      <c r="B20" s="563"/>
      <c r="C20" s="564"/>
      <c r="D20" s="550" t="s">
        <v>259</v>
      </c>
      <c r="E20" s="559">
        <v>835</v>
      </c>
      <c r="F20" s="560">
        <f>SUM(G20:O20)</f>
        <v>59863</v>
      </c>
      <c r="G20" s="561">
        <v>47625</v>
      </c>
      <c r="H20" s="561">
        <v>11891</v>
      </c>
      <c r="I20" s="561">
        <v>347</v>
      </c>
      <c r="J20" s="561"/>
      <c r="K20" s="561"/>
      <c r="L20" s="561"/>
      <c r="M20" s="561"/>
      <c r="N20" s="561"/>
      <c r="O20" s="562"/>
    </row>
    <row r="21" spans="1:15" ht="15" customHeight="1">
      <c r="A21" s="555" t="s">
        <v>593</v>
      </c>
      <c r="B21" s="563">
        <v>841907</v>
      </c>
      <c r="C21" s="564" t="s">
        <v>659</v>
      </c>
      <c r="D21" s="558" t="s">
        <v>55</v>
      </c>
      <c r="E21" s="559"/>
      <c r="F21" s="560"/>
      <c r="G21" s="561"/>
      <c r="H21" s="561"/>
      <c r="I21" s="561"/>
      <c r="J21" s="561"/>
      <c r="K21" s="561"/>
      <c r="L21" s="561"/>
      <c r="M21" s="561"/>
      <c r="N21" s="561"/>
      <c r="O21" s="562"/>
    </row>
    <row r="22" spans="1:15" ht="15" customHeight="1">
      <c r="A22" s="555"/>
      <c r="B22" s="563"/>
      <c r="C22" s="564"/>
      <c r="D22" s="550" t="s">
        <v>259</v>
      </c>
      <c r="E22" s="559">
        <v>467319</v>
      </c>
      <c r="F22" s="560"/>
      <c r="G22" s="561"/>
      <c r="H22" s="561"/>
      <c r="I22" s="561"/>
      <c r="J22" s="561"/>
      <c r="K22" s="561"/>
      <c r="L22" s="561"/>
      <c r="M22" s="561"/>
      <c r="N22" s="561"/>
      <c r="O22" s="562"/>
    </row>
    <row r="23" spans="1:15" ht="15" customHeight="1">
      <c r="A23" s="555" t="s">
        <v>581</v>
      </c>
      <c r="B23" s="563">
        <v>882129</v>
      </c>
      <c r="C23" s="564" t="s">
        <v>660</v>
      </c>
      <c r="D23" s="558" t="s">
        <v>55</v>
      </c>
      <c r="E23" s="559"/>
      <c r="F23" s="560"/>
      <c r="G23" s="561"/>
      <c r="H23" s="561"/>
      <c r="I23" s="561"/>
      <c r="J23" s="561"/>
      <c r="K23" s="561"/>
      <c r="L23" s="561"/>
      <c r="M23" s="561"/>
      <c r="N23" s="561"/>
      <c r="O23" s="562"/>
    </row>
    <row r="24" spans="1:15" ht="15" customHeight="1">
      <c r="A24" s="555"/>
      <c r="B24" s="563"/>
      <c r="C24" s="564"/>
      <c r="D24" s="550" t="s">
        <v>259</v>
      </c>
      <c r="E24" s="559"/>
      <c r="F24" s="560">
        <f>SUM(G24:O24)</f>
        <v>735</v>
      </c>
      <c r="G24" s="561"/>
      <c r="H24" s="561">
        <v>87</v>
      </c>
      <c r="I24" s="561">
        <v>648</v>
      </c>
      <c r="J24" s="561"/>
      <c r="K24" s="561"/>
      <c r="L24" s="561"/>
      <c r="M24" s="561"/>
      <c r="N24" s="561"/>
      <c r="O24" s="562"/>
    </row>
    <row r="25" spans="1:15" ht="15" customHeight="1">
      <c r="A25" s="555" t="s">
        <v>581</v>
      </c>
      <c r="B25" s="563">
        <v>889943</v>
      </c>
      <c r="C25" s="564" t="s">
        <v>661</v>
      </c>
      <c r="D25" s="558" t="s">
        <v>55</v>
      </c>
      <c r="E25" s="559"/>
      <c r="F25" s="560"/>
      <c r="G25" s="561"/>
      <c r="H25" s="561"/>
      <c r="I25" s="561"/>
      <c r="J25" s="561"/>
      <c r="K25" s="561"/>
      <c r="L25" s="561"/>
      <c r="M25" s="561"/>
      <c r="N25" s="561"/>
      <c r="O25" s="562"/>
    </row>
    <row r="26" spans="1:15" ht="15" customHeight="1">
      <c r="A26" s="555"/>
      <c r="B26" s="563"/>
      <c r="C26" s="564"/>
      <c r="D26" s="550" t="s">
        <v>259</v>
      </c>
      <c r="E26" s="559">
        <v>1483</v>
      </c>
      <c r="F26" s="560">
        <f>SUM(G26:O26)</f>
        <v>1200</v>
      </c>
      <c r="G26" s="561"/>
      <c r="H26" s="561"/>
      <c r="I26" s="561"/>
      <c r="J26" s="561"/>
      <c r="K26" s="561"/>
      <c r="L26" s="561"/>
      <c r="M26" s="561"/>
      <c r="N26" s="561">
        <v>1200</v>
      </c>
      <c r="O26" s="562"/>
    </row>
    <row r="27" spans="1:15" s="568" customFormat="1" ht="15" customHeight="1">
      <c r="A27" s="558" t="s">
        <v>575</v>
      </c>
      <c r="B27" s="563">
        <v>882111</v>
      </c>
      <c r="C27" s="564" t="s">
        <v>630</v>
      </c>
      <c r="D27" s="558" t="s">
        <v>55</v>
      </c>
      <c r="E27" s="559"/>
      <c r="F27" s="560"/>
      <c r="G27" s="565"/>
      <c r="H27" s="565"/>
      <c r="I27" s="565"/>
      <c r="J27" s="565"/>
      <c r="K27" s="565"/>
      <c r="L27" s="565"/>
      <c r="M27" s="565"/>
      <c r="N27" s="566"/>
      <c r="O27" s="567"/>
    </row>
    <row r="28" spans="1:15" s="568" customFormat="1" ht="15" customHeight="1">
      <c r="A28" s="558"/>
      <c r="B28" s="563"/>
      <c r="C28" s="564"/>
      <c r="D28" s="550" t="s">
        <v>259</v>
      </c>
      <c r="E28" s="559"/>
      <c r="F28" s="560">
        <f>SUM(G28:O28)</f>
        <v>51658</v>
      </c>
      <c r="G28" s="565"/>
      <c r="H28" s="565"/>
      <c r="I28" s="565"/>
      <c r="J28" s="565"/>
      <c r="K28" s="565">
        <v>51658</v>
      </c>
      <c r="L28" s="565"/>
      <c r="M28" s="565"/>
      <c r="N28" s="566"/>
      <c r="O28" s="567"/>
    </row>
    <row r="29" spans="1:15" s="568" customFormat="1" ht="12.75">
      <c r="A29" s="558" t="s">
        <v>581</v>
      </c>
      <c r="B29" s="563">
        <v>882112</v>
      </c>
      <c r="C29" s="564" t="s">
        <v>424</v>
      </c>
      <c r="D29" s="558" t="s">
        <v>55</v>
      </c>
      <c r="E29" s="559"/>
      <c r="F29" s="560"/>
      <c r="G29" s="565"/>
      <c r="H29" s="565"/>
      <c r="I29" s="565"/>
      <c r="J29" s="565"/>
      <c r="K29" s="565"/>
      <c r="L29" s="565"/>
      <c r="M29" s="565"/>
      <c r="N29" s="565"/>
      <c r="O29" s="567"/>
    </row>
    <row r="30" spans="1:15" s="568" customFormat="1" ht="12.75">
      <c r="A30" s="558"/>
      <c r="B30" s="563"/>
      <c r="C30" s="564"/>
      <c r="D30" s="550" t="s">
        <v>259</v>
      </c>
      <c r="E30" s="559"/>
      <c r="F30" s="560">
        <f>SUM(G30:O30)</f>
        <v>336</v>
      </c>
      <c r="G30" s="565"/>
      <c r="H30" s="565"/>
      <c r="I30" s="565"/>
      <c r="J30" s="565"/>
      <c r="K30" s="565">
        <v>336</v>
      </c>
      <c r="L30" s="565"/>
      <c r="M30" s="565"/>
      <c r="N30" s="565"/>
      <c r="O30" s="567"/>
    </row>
    <row r="31" spans="1:15" s="568" customFormat="1" ht="15" customHeight="1">
      <c r="A31" s="558" t="s">
        <v>575</v>
      </c>
      <c r="B31" s="563">
        <v>882113</v>
      </c>
      <c r="C31" s="564" t="s">
        <v>425</v>
      </c>
      <c r="D31" s="558" t="s">
        <v>55</v>
      </c>
      <c r="E31" s="559"/>
      <c r="F31" s="560"/>
      <c r="G31" s="565"/>
      <c r="H31" s="565"/>
      <c r="I31" s="565"/>
      <c r="J31" s="565"/>
      <c r="K31" s="565"/>
      <c r="L31" s="565"/>
      <c r="M31" s="565"/>
      <c r="N31" s="565"/>
      <c r="O31" s="567"/>
    </row>
    <row r="32" spans="1:15" s="568" customFormat="1" ht="15" customHeight="1">
      <c r="A32" s="558"/>
      <c r="B32" s="563"/>
      <c r="C32" s="564"/>
      <c r="D32" s="550" t="s">
        <v>259</v>
      </c>
      <c r="E32" s="559"/>
      <c r="F32" s="560">
        <f>SUM(G32:O32)</f>
        <v>16618</v>
      </c>
      <c r="G32" s="565"/>
      <c r="H32" s="565"/>
      <c r="I32" s="565"/>
      <c r="J32" s="565"/>
      <c r="K32" s="565">
        <v>16618</v>
      </c>
      <c r="L32" s="565"/>
      <c r="M32" s="565"/>
      <c r="N32" s="565"/>
      <c r="O32" s="567"/>
    </row>
    <row r="33" spans="1:15" s="568" customFormat="1" ht="15" customHeight="1">
      <c r="A33" s="558" t="s">
        <v>575</v>
      </c>
      <c r="B33" s="563">
        <v>882115</v>
      </c>
      <c r="C33" s="564" t="s">
        <v>662</v>
      </c>
      <c r="D33" s="558" t="s">
        <v>55</v>
      </c>
      <c r="E33" s="559"/>
      <c r="F33" s="560"/>
      <c r="G33" s="565"/>
      <c r="H33" s="565"/>
      <c r="I33" s="565"/>
      <c r="J33" s="565"/>
      <c r="K33" s="565"/>
      <c r="L33" s="565"/>
      <c r="M33" s="565"/>
      <c r="N33" s="565"/>
      <c r="O33" s="567"/>
    </row>
    <row r="34" spans="1:15" s="568" customFormat="1" ht="15" customHeight="1">
      <c r="A34" s="558"/>
      <c r="B34" s="563"/>
      <c r="C34" s="564"/>
      <c r="D34" s="550" t="s">
        <v>259</v>
      </c>
      <c r="E34" s="559"/>
      <c r="F34" s="560"/>
      <c r="G34" s="565"/>
      <c r="H34" s="565"/>
      <c r="I34" s="565"/>
      <c r="J34" s="565"/>
      <c r="K34" s="565"/>
      <c r="L34" s="565"/>
      <c r="M34" s="565"/>
      <c r="N34" s="565"/>
      <c r="O34" s="567"/>
    </row>
    <row r="35" spans="1:15" s="568" customFormat="1" ht="15" customHeight="1">
      <c r="A35" s="558" t="s">
        <v>575</v>
      </c>
      <c r="B35" s="563">
        <v>882119</v>
      </c>
      <c r="C35" s="564" t="s">
        <v>434</v>
      </c>
      <c r="D35" s="558" t="s">
        <v>55</v>
      </c>
      <c r="E35" s="559"/>
      <c r="F35" s="560"/>
      <c r="G35" s="565"/>
      <c r="H35" s="565"/>
      <c r="I35" s="565"/>
      <c r="J35" s="565"/>
      <c r="K35" s="565"/>
      <c r="L35" s="565"/>
      <c r="M35" s="565"/>
      <c r="N35" s="565"/>
      <c r="O35" s="567"/>
    </row>
    <row r="36" spans="1:15" s="568" customFormat="1" ht="15" customHeight="1">
      <c r="A36" s="558"/>
      <c r="B36" s="563"/>
      <c r="C36" s="564"/>
      <c r="D36" s="550" t="s">
        <v>259</v>
      </c>
      <c r="E36" s="584"/>
      <c r="F36" s="585"/>
      <c r="G36" s="586"/>
      <c r="H36" s="586"/>
      <c r="I36" s="586"/>
      <c r="J36" s="586"/>
      <c r="K36" s="586"/>
      <c r="L36" s="586"/>
      <c r="M36" s="586"/>
      <c r="N36" s="586"/>
      <c r="O36" s="587"/>
    </row>
    <row r="37" spans="1:15" s="568" customFormat="1" ht="15" customHeight="1">
      <c r="A37" s="555" t="s">
        <v>593</v>
      </c>
      <c r="B37" s="563">
        <v>882201</v>
      </c>
      <c r="C37" s="564" t="s">
        <v>426</v>
      </c>
      <c r="D37" s="558" t="s">
        <v>55</v>
      </c>
      <c r="E37" s="584"/>
      <c r="F37" s="585"/>
      <c r="G37" s="586"/>
      <c r="H37" s="586"/>
      <c r="I37" s="586"/>
      <c r="J37" s="586"/>
      <c r="K37" s="586"/>
      <c r="L37" s="586"/>
      <c r="M37" s="586"/>
      <c r="N37" s="586"/>
      <c r="O37" s="587"/>
    </row>
    <row r="38" spans="1:15" s="568" customFormat="1" ht="15" customHeight="1">
      <c r="A38" s="558"/>
      <c r="B38" s="563"/>
      <c r="C38" s="564"/>
      <c r="D38" s="550" t="s">
        <v>259</v>
      </c>
      <c r="E38" s="584"/>
      <c r="F38" s="585">
        <v>7475</v>
      </c>
      <c r="G38" s="586"/>
      <c r="H38" s="586"/>
      <c r="I38" s="586"/>
      <c r="J38" s="586"/>
      <c r="K38" s="586">
        <v>7475</v>
      </c>
      <c r="L38" s="586"/>
      <c r="M38" s="586"/>
      <c r="N38" s="586"/>
      <c r="O38" s="587"/>
    </row>
    <row r="39" spans="1:15" ht="15" customHeight="1">
      <c r="A39" s="555" t="s">
        <v>593</v>
      </c>
      <c r="B39" s="563">
        <v>960900</v>
      </c>
      <c r="C39" s="564" t="s">
        <v>663</v>
      </c>
      <c r="D39" s="558" t="s">
        <v>55</v>
      </c>
      <c r="E39" s="584"/>
      <c r="F39" s="585"/>
      <c r="G39" s="586"/>
      <c r="H39" s="586"/>
      <c r="I39" s="586"/>
      <c r="J39" s="586"/>
      <c r="K39" s="584"/>
      <c r="L39" s="584"/>
      <c r="M39" s="586"/>
      <c r="N39" s="586"/>
      <c r="O39" s="587"/>
    </row>
    <row r="40" spans="1:15" ht="15" customHeight="1">
      <c r="A40" s="555"/>
      <c r="B40" s="569"/>
      <c r="C40" s="570"/>
      <c r="D40" s="558" t="s">
        <v>259</v>
      </c>
      <c r="E40" s="588">
        <v>3527</v>
      </c>
      <c r="F40" s="589">
        <v>3706</v>
      </c>
      <c r="G40" s="590">
        <v>1525</v>
      </c>
      <c r="H40" s="590">
        <v>706</v>
      </c>
      <c r="I40" s="590">
        <v>1475</v>
      </c>
      <c r="J40" s="590"/>
      <c r="K40" s="588"/>
      <c r="L40" s="588"/>
      <c r="M40" s="590"/>
      <c r="N40" s="590"/>
      <c r="O40" s="706"/>
    </row>
    <row r="41" spans="1:15" ht="15" customHeight="1">
      <c r="A41" s="1010" t="s">
        <v>686</v>
      </c>
      <c r="B41" s="1011"/>
      <c r="C41" s="1012"/>
      <c r="D41" s="573" t="s">
        <v>55</v>
      </c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701"/>
    </row>
    <row r="42" spans="1:15" ht="15" customHeight="1">
      <c r="A42" s="1010" t="s">
        <v>686</v>
      </c>
      <c r="B42" s="1011"/>
      <c r="C42" s="1012"/>
      <c r="D42" s="574" t="s">
        <v>259</v>
      </c>
      <c r="E42" s="584">
        <f>SUM(E11:E41)</f>
        <v>489816</v>
      </c>
      <c r="F42" s="584">
        <f aca="true" t="shared" si="0" ref="F42:K42">SUM(F12:F41)</f>
        <v>489816</v>
      </c>
      <c r="G42" s="584">
        <f t="shared" si="0"/>
        <v>233383</v>
      </c>
      <c r="H42" s="584">
        <f t="shared" si="0"/>
        <v>57301</v>
      </c>
      <c r="I42" s="584">
        <f t="shared" si="0"/>
        <v>107496</v>
      </c>
      <c r="J42" s="584">
        <f t="shared" si="0"/>
        <v>13739</v>
      </c>
      <c r="K42" s="584">
        <f t="shared" si="0"/>
        <v>76087</v>
      </c>
      <c r="L42" s="584"/>
      <c r="M42" s="584">
        <f>SUM(M12:M41)</f>
        <v>610</v>
      </c>
      <c r="N42" s="584">
        <f>SUM(N12:N41)</f>
        <v>1200</v>
      </c>
      <c r="O42" s="707"/>
    </row>
    <row r="43" spans="1:15" ht="15" customHeight="1">
      <c r="A43" s="1013"/>
      <c r="B43" s="1014"/>
      <c r="C43" s="1015"/>
      <c r="D43" s="57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707"/>
    </row>
    <row r="44" spans="1:15" ht="13.5" customHeight="1">
      <c r="A44" s="1004" t="s">
        <v>673</v>
      </c>
      <c r="B44" s="1005"/>
      <c r="C44" s="1006"/>
      <c r="D44" s="550"/>
      <c r="E44" s="591"/>
      <c r="F44" s="592"/>
      <c r="G44" s="593"/>
      <c r="H44" s="593"/>
      <c r="I44" s="593"/>
      <c r="J44" s="593"/>
      <c r="K44" s="593"/>
      <c r="L44" s="592"/>
      <c r="M44" s="592"/>
      <c r="N44" s="593"/>
      <c r="O44" s="594"/>
    </row>
    <row r="45" spans="1:15" ht="13.5" customHeight="1">
      <c r="A45" s="555" t="s">
        <v>575</v>
      </c>
      <c r="B45" s="548">
        <v>841126</v>
      </c>
      <c r="C45" s="549" t="s">
        <v>674</v>
      </c>
      <c r="D45" s="558" t="s">
        <v>259</v>
      </c>
      <c r="E45" s="595">
        <v>18385</v>
      </c>
      <c r="F45" s="585">
        <v>18128</v>
      </c>
      <c r="G45" s="596">
        <v>11817</v>
      </c>
      <c r="H45" s="596">
        <v>3023</v>
      </c>
      <c r="I45" s="596">
        <v>3288</v>
      </c>
      <c r="J45" s="597"/>
      <c r="K45" s="597"/>
      <c r="L45" s="598"/>
      <c r="M45" s="598"/>
      <c r="N45" s="597"/>
      <c r="O45" s="599"/>
    </row>
    <row r="46" spans="1:15" ht="13.5" customHeight="1">
      <c r="A46" s="555" t="s">
        <v>575</v>
      </c>
      <c r="B46" s="548">
        <v>882111</v>
      </c>
      <c r="C46" s="549" t="s">
        <v>675</v>
      </c>
      <c r="D46" s="558" t="s">
        <v>259</v>
      </c>
      <c r="E46" s="595">
        <v>1728</v>
      </c>
      <c r="F46" s="585">
        <v>1920</v>
      </c>
      <c r="G46" s="597"/>
      <c r="H46" s="597"/>
      <c r="I46" s="596"/>
      <c r="J46" s="597"/>
      <c r="K46" s="596">
        <v>1920</v>
      </c>
      <c r="L46" s="598"/>
      <c r="M46" s="598"/>
      <c r="N46" s="597"/>
      <c r="O46" s="599"/>
    </row>
    <row r="47" spans="1:15" ht="15" customHeight="1">
      <c r="A47" s="555" t="s">
        <v>575</v>
      </c>
      <c r="B47" s="556" t="s">
        <v>677</v>
      </c>
      <c r="C47" s="557" t="s">
        <v>678</v>
      </c>
      <c r="D47" s="558" t="s">
        <v>259</v>
      </c>
      <c r="E47" s="584">
        <v>185</v>
      </c>
      <c r="F47" s="585">
        <v>205</v>
      </c>
      <c r="G47" s="586"/>
      <c r="H47" s="586"/>
      <c r="I47" s="586"/>
      <c r="J47" s="586"/>
      <c r="K47" s="586">
        <v>205</v>
      </c>
      <c r="L47" s="586"/>
      <c r="M47" s="586"/>
      <c r="N47" s="586"/>
      <c r="O47" s="587"/>
    </row>
    <row r="48" spans="1:15" ht="15" customHeight="1">
      <c r="A48" s="555" t="s">
        <v>575</v>
      </c>
      <c r="B48" s="575" t="s">
        <v>676</v>
      </c>
      <c r="C48" s="564" t="s">
        <v>425</v>
      </c>
      <c r="D48" s="558" t="s">
        <v>259</v>
      </c>
      <c r="E48" s="584">
        <v>401</v>
      </c>
      <c r="F48" s="585">
        <v>446</v>
      </c>
      <c r="G48" s="586"/>
      <c r="H48" s="586"/>
      <c r="I48" s="586"/>
      <c r="J48" s="586"/>
      <c r="K48" s="586">
        <v>446</v>
      </c>
      <c r="L48" s="586"/>
      <c r="M48" s="586"/>
      <c r="N48" s="586"/>
      <c r="O48" s="587"/>
    </row>
    <row r="49" spans="1:15" ht="15" customHeight="1">
      <c r="A49" s="1007" t="s">
        <v>681</v>
      </c>
      <c r="B49" s="1008"/>
      <c r="C49" s="1009"/>
      <c r="D49" s="558"/>
      <c r="E49" s="584">
        <v>20699</v>
      </c>
      <c r="F49" s="585">
        <v>20699</v>
      </c>
      <c r="G49" s="585">
        <v>11817</v>
      </c>
      <c r="H49" s="585">
        <v>3023</v>
      </c>
      <c r="I49" s="585">
        <v>3288</v>
      </c>
      <c r="J49" s="585"/>
      <c r="K49" s="585">
        <f>SUM(K46:K48)</f>
        <v>2571</v>
      </c>
      <c r="L49" s="586"/>
      <c r="M49" s="586"/>
      <c r="N49" s="586"/>
      <c r="O49" s="587"/>
    </row>
    <row r="50" spans="1:15" ht="15" customHeight="1">
      <c r="A50" s="1013"/>
      <c r="B50" s="1014"/>
      <c r="C50" s="1015"/>
      <c r="D50" s="558"/>
      <c r="E50" s="584"/>
      <c r="F50" s="585"/>
      <c r="G50" s="586"/>
      <c r="H50" s="586"/>
      <c r="I50" s="586"/>
      <c r="J50" s="586"/>
      <c r="K50" s="586"/>
      <c r="L50" s="586"/>
      <c r="M50" s="586"/>
      <c r="N50" s="586"/>
      <c r="O50" s="587"/>
    </row>
    <row r="51" spans="1:15" ht="15" customHeight="1">
      <c r="A51" s="1007" t="s">
        <v>679</v>
      </c>
      <c r="B51" s="1008"/>
      <c r="C51" s="1009"/>
      <c r="D51" s="558"/>
      <c r="E51" s="584"/>
      <c r="F51" s="585"/>
      <c r="G51" s="586"/>
      <c r="H51" s="586"/>
      <c r="I51" s="586"/>
      <c r="J51" s="586"/>
      <c r="K51" s="586"/>
      <c r="L51" s="586"/>
      <c r="M51" s="586"/>
      <c r="N51" s="586"/>
      <c r="O51" s="587"/>
    </row>
    <row r="52" spans="1:15" ht="15" customHeight="1">
      <c r="A52" s="555" t="s">
        <v>575</v>
      </c>
      <c r="B52" s="575" t="s">
        <v>680</v>
      </c>
      <c r="C52" s="564" t="s">
        <v>674</v>
      </c>
      <c r="D52" s="558" t="s">
        <v>259</v>
      </c>
      <c r="E52" s="584">
        <v>17375</v>
      </c>
      <c r="F52" s="585">
        <v>17082</v>
      </c>
      <c r="G52" s="590">
        <v>10232</v>
      </c>
      <c r="H52" s="586">
        <v>2675</v>
      </c>
      <c r="I52" s="586">
        <v>4175</v>
      </c>
      <c r="J52" s="586"/>
      <c r="K52" s="586"/>
      <c r="L52" s="586"/>
      <c r="M52" s="586"/>
      <c r="N52" s="586"/>
      <c r="O52" s="587"/>
    </row>
    <row r="53" spans="1:15" ht="15" customHeight="1">
      <c r="A53" s="555" t="s">
        <v>575</v>
      </c>
      <c r="B53" s="563">
        <v>882111</v>
      </c>
      <c r="C53" s="576" t="s">
        <v>675</v>
      </c>
      <c r="D53" s="558" t="s">
        <v>259</v>
      </c>
      <c r="E53" s="584">
        <v>1193</v>
      </c>
      <c r="F53" s="585">
        <v>1326</v>
      </c>
      <c r="G53" s="586"/>
      <c r="H53" s="586"/>
      <c r="I53" s="586"/>
      <c r="J53" s="586"/>
      <c r="K53" s="586">
        <v>1326</v>
      </c>
      <c r="L53" s="586"/>
      <c r="M53" s="586"/>
      <c r="N53" s="586"/>
      <c r="O53" s="587"/>
    </row>
    <row r="54" spans="1:15" ht="15" customHeight="1">
      <c r="A54" s="555" t="s">
        <v>575</v>
      </c>
      <c r="B54" s="563">
        <v>882113</v>
      </c>
      <c r="C54" s="576" t="s">
        <v>425</v>
      </c>
      <c r="D54" s="558" t="s">
        <v>259</v>
      </c>
      <c r="E54" s="584">
        <v>90</v>
      </c>
      <c r="F54" s="585">
        <v>100</v>
      </c>
      <c r="G54" s="586"/>
      <c r="H54" s="586"/>
      <c r="I54" s="586"/>
      <c r="J54" s="586"/>
      <c r="K54" s="586">
        <v>100</v>
      </c>
      <c r="L54" s="586"/>
      <c r="M54" s="586"/>
      <c r="N54" s="586"/>
      <c r="O54" s="587"/>
    </row>
    <row r="55" spans="1:15" ht="15" customHeight="1">
      <c r="A55" s="555" t="s">
        <v>575</v>
      </c>
      <c r="B55" s="563">
        <v>882115</v>
      </c>
      <c r="C55" s="576" t="s">
        <v>453</v>
      </c>
      <c r="D55" s="558" t="s">
        <v>259</v>
      </c>
      <c r="E55" s="584">
        <v>1350</v>
      </c>
      <c r="F55" s="585">
        <v>1500</v>
      </c>
      <c r="G55" s="586"/>
      <c r="H55" s="586"/>
      <c r="I55" s="586"/>
      <c r="J55" s="586"/>
      <c r="K55" s="586">
        <v>1500</v>
      </c>
      <c r="L55" s="586"/>
      <c r="M55" s="586"/>
      <c r="N55" s="586"/>
      <c r="O55" s="587"/>
    </row>
    <row r="56" spans="1:15" ht="15" customHeight="1">
      <c r="A56" s="1007" t="s">
        <v>682</v>
      </c>
      <c r="B56" s="1008"/>
      <c r="C56" s="1009"/>
      <c r="D56" s="558"/>
      <c r="E56" s="584">
        <v>20008</v>
      </c>
      <c r="F56" s="585">
        <v>20008</v>
      </c>
      <c r="G56" s="585">
        <v>10232</v>
      </c>
      <c r="H56" s="585">
        <v>2675</v>
      </c>
      <c r="I56" s="585">
        <v>4175</v>
      </c>
      <c r="J56" s="585"/>
      <c r="K56" s="585">
        <v>2926</v>
      </c>
      <c r="L56" s="586"/>
      <c r="M56" s="586"/>
      <c r="N56" s="586"/>
      <c r="O56" s="587"/>
    </row>
    <row r="57" spans="1:15" ht="15" customHeight="1">
      <c r="A57" s="1013"/>
      <c r="B57" s="1014"/>
      <c r="C57" s="1015"/>
      <c r="D57" s="558"/>
      <c r="E57" s="584"/>
      <c r="F57" s="585"/>
      <c r="G57" s="586"/>
      <c r="H57" s="586"/>
      <c r="I57" s="586"/>
      <c r="J57" s="586"/>
      <c r="K57" s="586"/>
      <c r="L57" s="586"/>
      <c r="M57" s="586"/>
      <c r="N57" s="586"/>
      <c r="O57" s="587"/>
    </row>
    <row r="58" spans="1:15" ht="15" customHeight="1">
      <c r="A58" s="1007" t="s">
        <v>683</v>
      </c>
      <c r="B58" s="1008"/>
      <c r="C58" s="1009"/>
      <c r="D58" s="558" t="s">
        <v>259</v>
      </c>
      <c r="E58" s="584"/>
      <c r="F58" s="585"/>
      <c r="G58" s="586"/>
      <c r="H58" s="586"/>
      <c r="I58" s="586"/>
      <c r="J58" s="586"/>
      <c r="K58" s="586"/>
      <c r="L58" s="586"/>
      <c r="M58" s="586"/>
      <c r="N58" s="586"/>
      <c r="O58" s="587"/>
    </row>
    <row r="59" spans="1:15" ht="15" customHeight="1">
      <c r="A59" s="555" t="s">
        <v>575</v>
      </c>
      <c r="B59" s="563">
        <v>841126</v>
      </c>
      <c r="C59" s="564" t="s">
        <v>674</v>
      </c>
      <c r="D59" s="558" t="s">
        <v>259</v>
      </c>
      <c r="E59" s="584">
        <v>5824</v>
      </c>
      <c r="F59" s="585">
        <v>5802</v>
      </c>
      <c r="G59" s="586">
        <v>3681</v>
      </c>
      <c r="H59" s="586">
        <v>924</v>
      </c>
      <c r="I59" s="586">
        <v>1197</v>
      </c>
      <c r="J59" s="586"/>
      <c r="K59" s="586"/>
      <c r="L59" s="586"/>
      <c r="M59" s="586"/>
      <c r="N59" s="586"/>
      <c r="O59" s="587"/>
    </row>
    <row r="60" spans="1:15" ht="15" customHeight="1">
      <c r="A60" s="555" t="s">
        <v>575</v>
      </c>
      <c r="B60" s="563">
        <v>882111</v>
      </c>
      <c r="C60" s="564" t="s">
        <v>675</v>
      </c>
      <c r="D60" s="558" t="s">
        <v>259</v>
      </c>
      <c r="E60" s="584">
        <v>185</v>
      </c>
      <c r="F60" s="585">
        <v>205</v>
      </c>
      <c r="G60" s="586"/>
      <c r="H60" s="586"/>
      <c r="I60" s="586"/>
      <c r="J60" s="586"/>
      <c r="K60" s="586">
        <v>205</v>
      </c>
      <c r="L60" s="586"/>
      <c r="M60" s="586"/>
      <c r="N60" s="586"/>
      <c r="O60" s="587"/>
    </row>
    <row r="61" spans="1:15" ht="15" customHeight="1">
      <c r="A61" s="555" t="s">
        <v>575</v>
      </c>
      <c r="B61" s="563">
        <v>882113</v>
      </c>
      <c r="C61" s="564" t="s">
        <v>425</v>
      </c>
      <c r="D61" s="558" t="s">
        <v>259</v>
      </c>
      <c r="E61" s="584">
        <v>11</v>
      </c>
      <c r="F61" s="585">
        <v>13</v>
      </c>
      <c r="G61" s="586"/>
      <c r="H61" s="586"/>
      <c r="I61" s="586"/>
      <c r="J61" s="586"/>
      <c r="K61" s="586">
        <v>13</v>
      </c>
      <c r="L61" s="586"/>
      <c r="M61" s="586"/>
      <c r="N61" s="586"/>
      <c r="O61" s="587"/>
    </row>
    <row r="62" spans="1:15" ht="15" customHeight="1">
      <c r="A62" s="1007" t="s">
        <v>684</v>
      </c>
      <c r="B62" s="1008"/>
      <c r="C62" s="1009"/>
      <c r="D62" s="558"/>
      <c r="E62" s="584">
        <v>6020</v>
      </c>
      <c r="F62" s="585">
        <v>6020</v>
      </c>
      <c r="G62" s="585">
        <v>3681</v>
      </c>
      <c r="H62" s="585">
        <v>924</v>
      </c>
      <c r="I62" s="585">
        <v>1197</v>
      </c>
      <c r="J62" s="585"/>
      <c r="K62" s="585">
        <v>218</v>
      </c>
      <c r="L62" s="586"/>
      <c r="M62" s="586"/>
      <c r="N62" s="586"/>
      <c r="O62" s="587"/>
    </row>
    <row r="63" spans="1:15" ht="15" customHeight="1">
      <c r="A63" s="1013"/>
      <c r="B63" s="1014"/>
      <c r="C63" s="1015"/>
      <c r="D63" s="580"/>
      <c r="E63" s="584"/>
      <c r="F63" s="584"/>
      <c r="G63" s="584"/>
      <c r="H63" s="584"/>
      <c r="I63" s="600"/>
      <c r="J63" s="584"/>
      <c r="K63" s="584"/>
      <c r="L63" s="586"/>
      <c r="M63" s="586"/>
      <c r="N63" s="586"/>
      <c r="O63" s="587"/>
    </row>
    <row r="64" spans="1:15" ht="15" customHeight="1">
      <c r="A64" s="1007" t="s">
        <v>685</v>
      </c>
      <c r="B64" s="1008"/>
      <c r="C64" s="1009"/>
      <c r="D64" s="558" t="s">
        <v>259</v>
      </c>
      <c r="E64" s="584">
        <f>SUM(E49+E56+E62)</f>
        <v>46727</v>
      </c>
      <c r="F64" s="584">
        <f aca="true" t="shared" si="1" ref="F64:K64">SUM(F49+F56+F62)</f>
        <v>46727</v>
      </c>
      <c r="G64" s="584">
        <f t="shared" si="1"/>
        <v>25730</v>
      </c>
      <c r="H64" s="584">
        <f t="shared" si="1"/>
        <v>6622</v>
      </c>
      <c r="I64" s="584">
        <f t="shared" si="1"/>
        <v>8660</v>
      </c>
      <c r="J64" s="584"/>
      <c r="K64" s="584">
        <f t="shared" si="1"/>
        <v>5715</v>
      </c>
      <c r="L64" s="586"/>
      <c r="M64" s="586"/>
      <c r="N64" s="586"/>
      <c r="O64" s="587"/>
    </row>
    <row r="65" spans="1:15" ht="15" customHeight="1">
      <c r="A65" s="1019"/>
      <c r="B65" s="1020"/>
      <c r="C65" s="1021"/>
      <c r="D65" s="578"/>
      <c r="E65" s="601"/>
      <c r="F65" s="601"/>
      <c r="G65" s="601"/>
      <c r="H65" s="601"/>
      <c r="I65" s="601"/>
      <c r="J65" s="601"/>
      <c r="K65" s="601"/>
      <c r="L65" s="602"/>
      <c r="M65" s="602"/>
      <c r="N65" s="602"/>
      <c r="O65" s="603"/>
    </row>
    <row r="66" spans="1:15" ht="15" customHeight="1">
      <c r="A66" s="1007" t="s">
        <v>688</v>
      </c>
      <c r="B66" s="1008"/>
      <c r="C66" s="1009"/>
      <c r="D66" s="578" t="s">
        <v>53</v>
      </c>
      <c r="E66" s="584">
        <v>0</v>
      </c>
      <c r="F66" s="584">
        <v>0</v>
      </c>
      <c r="G66" s="584">
        <v>0</v>
      </c>
      <c r="H66" s="584">
        <v>0</v>
      </c>
      <c r="I66" s="584">
        <v>0</v>
      </c>
      <c r="J66" s="584">
        <v>0</v>
      </c>
      <c r="K66" s="584">
        <v>0</v>
      </c>
      <c r="L66" s="584">
        <v>0</v>
      </c>
      <c r="M66" s="584">
        <v>0</v>
      </c>
      <c r="N66" s="584">
        <v>0</v>
      </c>
      <c r="O66" s="707">
        <v>0</v>
      </c>
    </row>
    <row r="67" spans="1:15" ht="15" customHeight="1">
      <c r="A67" s="1007" t="s">
        <v>689</v>
      </c>
      <c r="B67" s="1008"/>
      <c r="C67" s="1009"/>
      <c r="D67" s="558" t="s">
        <v>259</v>
      </c>
      <c r="E67" s="601">
        <f>SUM(E42+E49+E56+E62)</f>
        <v>536543</v>
      </c>
      <c r="F67" s="601">
        <f aca="true" t="shared" si="2" ref="F67:O67">SUM(F42+F49+F56+F62)</f>
        <v>536543</v>
      </c>
      <c r="G67" s="601">
        <f t="shared" si="2"/>
        <v>259113</v>
      </c>
      <c r="H67" s="601">
        <f t="shared" si="2"/>
        <v>63923</v>
      </c>
      <c r="I67" s="601">
        <f t="shared" si="2"/>
        <v>116156</v>
      </c>
      <c r="J67" s="601">
        <f t="shared" si="2"/>
        <v>13739</v>
      </c>
      <c r="K67" s="601">
        <f t="shared" si="2"/>
        <v>81802</v>
      </c>
      <c r="L67" s="601">
        <f t="shared" si="2"/>
        <v>0</v>
      </c>
      <c r="M67" s="601">
        <f t="shared" si="2"/>
        <v>610</v>
      </c>
      <c r="N67" s="601">
        <f t="shared" si="2"/>
        <v>1200</v>
      </c>
      <c r="O67" s="708">
        <f t="shared" si="2"/>
        <v>0</v>
      </c>
    </row>
    <row r="68" spans="1:15" ht="15" customHeight="1">
      <c r="A68" s="1007"/>
      <c r="B68" s="1008"/>
      <c r="C68" s="1009"/>
      <c r="D68" s="578"/>
      <c r="E68" s="601"/>
      <c r="F68" s="601"/>
      <c r="G68" s="601"/>
      <c r="H68" s="601"/>
      <c r="I68" s="601"/>
      <c r="J68" s="601"/>
      <c r="K68" s="601"/>
      <c r="L68" s="602"/>
      <c r="M68" s="602"/>
      <c r="N68" s="602"/>
      <c r="O68" s="603"/>
    </row>
    <row r="69" spans="1:15" ht="15" customHeight="1">
      <c r="A69" s="1022" t="s">
        <v>317</v>
      </c>
      <c r="B69" s="1023"/>
      <c r="C69" s="1024"/>
      <c r="D69" s="581" t="s">
        <v>55</v>
      </c>
      <c r="E69" s="584">
        <f>SUM(E11,E27,E31,E33,E35)</f>
        <v>0</v>
      </c>
      <c r="F69" s="584">
        <f aca="true" t="shared" si="3" ref="F69:O69">SUM(F11,F27,F31,F33,F35)</f>
        <v>0</v>
      </c>
      <c r="G69" s="584">
        <f t="shared" si="3"/>
        <v>0</v>
      </c>
      <c r="H69" s="584">
        <f t="shared" si="3"/>
        <v>0</v>
      </c>
      <c r="I69" s="584">
        <f t="shared" si="3"/>
        <v>0</v>
      </c>
      <c r="J69" s="584">
        <f t="shared" si="3"/>
        <v>0</v>
      </c>
      <c r="K69" s="584">
        <f t="shared" si="3"/>
        <v>0</v>
      </c>
      <c r="L69" s="584">
        <f t="shared" si="3"/>
        <v>0</v>
      </c>
      <c r="M69" s="584">
        <f t="shared" si="3"/>
        <v>0</v>
      </c>
      <c r="N69" s="584">
        <f t="shared" si="3"/>
        <v>0</v>
      </c>
      <c r="O69" s="707">
        <f t="shared" si="3"/>
        <v>0</v>
      </c>
    </row>
    <row r="70" spans="1:15" ht="15" customHeight="1">
      <c r="A70" s="1022" t="s">
        <v>317</v>
      </c>
      <c r="B70" s="1023"/>
      <c r="C70" s="1024"/>
      <c r="D70" s="582" t="s">
        <v>259</v>
      </c>
      <c r="E70" s="584">
        <f>SUM(E12,E28,E32,E34,E36,E45,E46,E47,E48,E52,E53,E54,E55,E59,E61,E60)</f>
        <v>46727</v>
      </c>
      <c r="F70" s="584">
        <f aca="true" t="shared" si="4" ref="F70:O70">SUM(F12,F28,F32,F34,F36,F45,F46,F47,F48,F52,F53,F54,F55,F59,F61,F60)</f>
        <v>115003</v>
      </c>
      <c r="G70" s="584">
        <f t="shared" si="4"/>
        <v>25730</v>
      </c>
      <c r="H70" s="584">
        <f t="shared" si="4"/>
        <v>6622</v>
      </c>
      <c r="I70" s="584">
        <f t="shared" si="4"/>
        <v>8660</v>
      </c>
      <c r="J70" s="584">
        <f t="shared" si="4"/>
        <v>0</v>
      </c>
      <c r="K70" s="584">
        <f t="shared" si="4"/>
        <v>73991</v>
      </c>
      <c r="L70" s="584">
        <f t="shared" si="4"/>
        <v>0</v>
      </c>
      <c r="M70" s="584">
        <f t="shared" si="4"/>
        <v>0</v>
      </c>
      <c r="N70" s="584">
        <f t="shared" si="4"/>
        <v>0</v>
      </c>
      <c r="O70" s="707">
        <f t="shared" si="4"/>
        <v>0</v>
      </c>
    </row>
    <row r="71" spans="1:15" ht="12.75">
      <c r="A71" s="1022" t="s">
        <v>665</v>
      </c>
      <c r="B71" s="1023"/>
      <c r="C71" s="1024"/>
      <c r="D71" s="581" t="s">
        <v>55</v>
      </c>
      <c r="E71" s="584">
        <f>SUM(E13,E23,E25,E29)</f>
        <v>0</v>
      </c>
      <c r="F71" s="584">
        <f aca="true" t="shared" si="5" ref="F71:O71">SUM(F13,F23,F25,F29)</f>
        <v>0</v>
      </c>
      <c r="G71" s="584">
        <f t="shared" si="5"/>
        <v>0</v>
      </c>
      <c r="H71" s="584">
        <f t="shared" si="5"/>
        <v>0</v>
      </c>
      <c r="I71" s="584">
        <f t="shared" si="5"/>
        <v>0</v>
      </c>
      <c r="J71" s="584">
        <f t="shared" si="5"/>
        <v>0</v>
      </c>
      <c r="K71" s="584">
        <f t="shared" si="5"/>
        <v>0</v>
      </c>
      <c r="L71" s="584">
        <f t="shared" si="5"/>
        <v>0</v>
      </c>
      <c r="M71" s="584">
        <f t="shared" si="5"/>
        <v>0</v>
      </c>
      <c r="N71" s="584">
        <f t="shared" si="5"/>
        <v>0</v>
      </c>
      <c r="O71" s="707">
        <f t="shared" si="5"/>
        <v>0</v>
      </c>
    </row>
    <row r="72" spans="1:15" ht="12.75">
      <c r="A72" s="1022" t="s">
        <v>665</v>
      </c>
      <c r="B72" s="1023"/>
      <c r="C72" s="1024"/>
      <c r="D72" s="582" t="s">
        <v>259</v>
      </c>
      <c r="E72" s="584">
        <f>SUM(E14,E24,E26,E30)</f>
        <v>3916</v>
      </c>
      <c r="F72" s="584">
        <f aca="true" t="shared" si="6" ref="F72:O72">SUM(F14,F24,F26,F30)</f>
        <v>5847</v>
      </c>
      <c r="G72" s="584">
        <f t="shared" si="6"/>
        <v>0</v>
      </c>
      <c r="H72" s="584">
        <f t="shared" si="6"/>
        <v>87</v>
      </c>
      <c r="I72" s="584">
        <f t="shared" si="6"/>
        <v>4224</v>
      </c>
      <c r="J72" s="584">
        <f t="shared" si="6"/>
        <v>0</v>
      </c>
      <c r="K72" s="584">
        <f t="shared" si="6"/>
        <v>336</v>
      </c>
      <c r="L72" s="584">
        <f t="shared" si="6"/>
        <v>0</v>
      </c>
      <c r="M72" s="584">
        <f t="shared" si="6"/>
        <v>0</v>
      </c>
      <c r="N72" s="584">
        <f t="shared" si="6"/>
        <v>1200</v>
      </c>
      <c r="O72" s="707">
        <f t="shared" si="6"/>
        <v>0</v>
      </c>
    </row>
    <row r="73" spans="1:15" ht="12.75">
      <c r="A73" s="1007" t="s">
        <v>687</v>
      </c>
      <c r="B73" s="1008"/>
      <c r="C73" s="1009"/>
      <c r="D73" s="581" t="s">
        <v>55</v>
      </c>
      <c r="E73" s="584">
        <f>SUM(E15,E17,E19,E21,E37,E39)</f>
        <v>0</v>
      </c>
      <c r="F73" s="584">
        <f aca="true" t="shared" si="7" ref="F73:O73">SUM(F15,F17,F19,F21,F37,F39)</f>
        <v>0</v>
      </c>
      <c r="G73" s="584">
        <f t="shared" si="7"/>
        <v>0</v>
      </c>
      <c r="H73" s="584">
        <f t="shared" si="7"/>
        <v>0</v>
      </c>
      <c r="I73" s="584">
        <f t="shared" si="7"/>
        <v>0</v>
      </c>
      <c r="J73" s="584">
        <f t="shared" si="7"/>
        <v>0</v>
      </c>
      <c r="K73" s="584">
        <f t="shared" si="7"/>
        <v>0</v>
      </c>
      <c r="L73" s="584">
        <f t="shared" si="7"/>
        <v>0</v>
      </c>
      <c r="M73" s="584">
        <f t="shared" si="7"/>
        <v>0</v>
      </c>
      <c r="N73" s="584">
        <f t="shared" si="7"/>
        <v>0</v>
      </c>
      <c r="O73" s="707">
        <f t="shared" si="7"/>
        <v>0</v>
      </c>
    </row>
    <row r="74" spans="1:15" ht="13.5" thickBot="1">
      <c r="A74" s="1016" t="s">
        <v>687</v>
      </c>
      <c r="B74" s="1017"/>
      <c r="C74" s="1018"/>
      <c r="D74" s="583" t="s">
        <v>259</v>
      </c>
      <c r="E74" s="604">
        <f>SUM(E16,E18,E20,E22,E38,E40)</f>
        <v>485900</v>
      </c>
      <c r="F74" s="604">
        <f aca="true" t="shared" si="8" ref="F74:O74">SUM(F16,F18,F20,F22,F38,F40)</f>
        <v>415693</v>
      </c>
      <c r="G74" s="604">
        <f t="shared" si="8"/>
        <v>233383</v>
      </c>
      <c r="H74" s="604">
        <f t="shared" si="8"/>
        <v>57214</v>
      </c>
      <c r="I74" s="604">
        <f t="shared" si="8"/>
        <v>103272</v>
      </c>
      <c r="J74" s="604">
        <f t="shared" si="8"/>
        <v>13739</v>
      </c>
      <c r="K74" s="604">
        <f t="shared" si="8"/>
        <v>7475</v>
      </c>
      <c r="L74" s="604">
        <f t="shared" si="8"/>
        <v>0</v>
      </c>
      <c r="M74" s="604">
        <f t="shared" si="8"/>
        <v>610</v>
      </c>
      <c r="N74" s="604">
        <f t="shared" si="8"/>
        <v>0</v>
      </c>
      <c r="O74" s="709">
        <f t="shared" si="8"/>
        <v>0</v>
      </c>
    </row>
    <row r="75" spans="7:15" ht="12.75">
      <c r="G75" s="537"/>
      <c r="H75" s="537"/>
      <c r="I75" s="537"/>
      <c r="J75" s="537"/>
      <c r="K75" s="537"/>
      <c r="L75" s="537"/>
      <c r="M75" s="537"/>
      <c r="N75" s="540"/>
      <c r="O75" s="537"/>
    </row>
    <row r="76" spans="5:15" ht="12.75">
      <c r="E76" s="579"/>
      <c r="G76" s="537"/>
      <c r="H76" s="537"/>
      <c r="I76" s="537"/>
      <c r="J76" s="537"/>
      <c r="K76" s="537"/>
      <c r="L76" s="537"/>
      <c r="M76" s="537"/>
      <c r="N76" s="540"/>
      <c r="O76" s="537"/>
    </row>
    <row r="77" spans="7:15" ht="12.75">
      <c r="G77" s="537"/>
      <c r="H77" s="537"/>
      <c r="I77" s="537"/>
      <c r="J77" s="537"/>
      <c r="K77" s="537"/>
      <c r="L77" s="537"/>
      <c r="M77" s="537"/>
      <c r="N77" s="540"/>
      <c r="O77" s="537"/>
    </row>
    <row r="78" spans="7:15" ht="12.75">
      <c r="G78" s="537"/>
      <c r="H78" s="537"/>
      <c r="I78" s="537"/>
      <c r="J78" s="537"/>
      <c r="K78" s="537"/>
      <c r="L78" s="537"/>
      <c r="M78" s="537"/>
      <c r="N78" s="540"/>
      <c r="O78" s="537"/>
    </row>
    <row r="79" spans="7:15" ht="12.75">
      <c r="G79" s="537"/>
      <c r="H79" s="537"/>
      <c r="I79" s="537"/>
      <c r="J79" s="537"/>
      <c r="K79" s="537"/>
      <c r="L79" s="537"/>
      <c r="M79" s="537"/>
      <c r="N79" s="540"/>
      <c r="O79" s="537"/>
    </row>
    <row r="80" spans="7:15" ht="12.75">
      <c r="G80" s="537"/>
      <c r="H80" s="537"/>
      <c r="I80" s="537"/>
      <c r="J80" s="537"/>
      <c r="K80" s="537"/>
      <c r="L80" s="537"/>
      <c r="M80" s="537"/>
      <c r="N80" s="540"/>
      <c r="O80" s="537"/>
    </row>
    <row r="81" spans="7:15" ht="12.75">
      <c r="G81" s="537"/>
      <c r="H81" s="537"/>
      <c r="I81" s="537"/>
      <c r="J81" s="537"/>
      <c r="K81" s="537"/>
      <c r="L81" s="537"/>
      <c r="M81" s="537"/>
      <c r="N81" s="540"/>
      <c r="O81" s="537"/>
    </row>
    <row r="82" spans="7:15" ht="12.75">
      <c r="G82" s="537"/>
      <c r="H82" s="537"/>
      <c r="I82" s="537"/>
      <c r="J82" s="537"/>
      <c r="K82" s="537"/>
      <c r="L82" s="537"/>
      <c r="M82" s="537"/>
      <c r="N82" s="540"/>
      <c r="O82" s="537"/>
    </row>
    <row r="83" spans="7:15" ht="12.75">
      <c r="G83" s="537"/>
      <c r="H83" s="537"/>
      <c r="I83" s="537"/>
      <c r="J83" s="537"/>
      <c r="K83" s="537"/>
      <c r="L83" s="537"/>
      <c r="M83" s="537"/>
      <c r="N83" s="540"/>
      <c r="O83" s="537"/>
    </row>
    <row r="84" spans="7:15" ht="12.75">
      <c r="G84" s="537"/>
      <c r="H84" s="537"/>
      <c r="I84" s="537"/>
      <c r="J84" s="537"/>
      <c r="K84" s="537"/>
      <c r="L84" s="537"/>
      <c r="M84" s="537"/>
      <c r="N84" s="540"/>
      <c r="O84" s="537"/>
    </row>
    <row r="85" spans="7:15" ht="12.75">
      <c r="G85" s="537"/>
      <c r="H85" s="537"/>
      <c r="I85" s="537"/>
      <c r="J85" s="537"/>
      <c r="K85" s="537"/>
      <c r="L85" s="537"/>
      <c r="M85" s="537"/>
      <c r="N85" s="540"/>
      <c r="O85" s="537"/>
    </row>
    <row r="86" spans="7:15" ht="12.75">
      <c r="G86" s="537"/>
      <c r="H86" s="537"/>
      <c r="I86" s="537"/>
      <c r="J86" s="537"/>
      <c r="K86" s="537"/>
      <c r="L86" s="537"/>
      <c r="M86" s="537"/>
      <c r="N86" s="540"/>
      <c r="O86" s="537"/>
    </row>
    <row r="87" spans="7:15" ht="12.75">
      <c r="G87" s="537"/>
      <c r="H87" s="537"/>
      <c r="I87" s="537"/>
      <c r="J87" s="537"/>
      <c r="K87" s="537"/>
      <c r="L87" s="537"/>
      <c r="M87" s="537"/>
      <c r="N87" s="540"/>
      <c r="O87" s="537"/>
    </row>
    <row r="88" spans="7:15" ht="12.75">
      <c r="G88" s="537"/>
      <c r="H88" s="537"/>
      <c r="I88" s="537"/>
      <c r="J88" s="537"/>
      <c r="K88" s="537"/>
      <c r="L88" s="537"/>
      <c r="M88" s="537"/>
      <c r="N88" s="540"/>
      <c r="O88" s="537"/>
    </row>
    <row r="89" spans="7:15" ht="12.75">
      <c r="G89" s="537"/>
      <c r="H89" s="537"/>
      <c r="I89" s="537"/>
      <c r="J89" s="537"/>
      <c r="K89" s="537"/>
      <c r="L89" s="537"/>
      <c r="M89" s="537"/>
      <c r="N89" s="540"/>
      <c r="O89" s="537"/>
    </row>
    <row r="90" spans="7:15" ht="12.75">
      <c r="G90" s="537"/>
      <c r="H90" s="537"/>
      <c r="I90" s="537"/>
      <c r="J90" s="537"/>
      <c r="K90" s="537"/>
      <c r="L90" s="537"/>
      <c r="M90" s="537"/>
      <c r="N90" s="540"/>
      <c r="O90" s="537"/>
    </row>
    <row r="91" spans="7:15" ht="12.75">
      <c r="G91" s="537"/>
      <c r="H91" s="537"/>
      <c r="I91" s="537"/>
      <c r="J91" s="537"/>
      <c r="K91" s="537"/>
      <c r="L91" s="537"/>
      <c r="M91" s="537"/>
      <c r="N91" s="540"/>
      <c r="O91" s="537"/>
    </row>
  </sheetData>
  <mergeCells count="42">
    <mergeCell ref="A73:C73"/>
    <mergeCell ref="A74:C74"/>
    <mergeCell ref="A68:C68"/>
    <mergeCell ref="A65:C65"/>
    <mergeCell ref="A66:C66"/>
    <mergeCell ref="A67:C67"/>
    <mergeCell ref="A71:C71"/>
    <mergeCell ref="A72:C72"/>
    <mergeCell ref="A69:C69"/>
    <mergeCell ref="A70:C70"/>
    <mergeCell ref="A58:C58"/>
    <mergeCell ref="A62:C62"/>
    <mergeCell ref="A64:C64"/>
    <mergeCell ref="A63:C63"/>
    <mergeCell ref="A51:C51"/>
    <mergeCell ref="A56:C56"/>
    <mergeCell ref="A50:C50"/>
    <mergeCell ref="A57:C57"/>
    <mergeCell ref="A44:C44"/>
    <mergeCell ref="A49:C49"/>
    <mergeCell ref="A41:C41"/>
    <mergeCell ref="A42:C42"/>
    <mergeCell ref="A43:C43"/>
    <mergeCell ref="A10:D10"/>
    <mergeCell ref="A4:O4"/>
    <mergeCell ref="A7:A9"/>
    <mergeCell ref="M8:M9"/>
    <mergeCell ref="K8:K9"/>
    <mergeCell ref="L8:L9"/>
    <mergeCell ref="G8:G9"/>
    <mergeCell ref="H8:H9"/>
    <mergeCell ref="I8:I9"/>
    <mergeCell ref="J8:J9"/>
    <mergeCell ref="B2:C2"/>
    <mergeCell ref="B5:O5"/>
    <mergeCell ref="B7:D9"/>
    <mergeCell ref="E7:E9"/>
    <mergeCell ref="F7:F9"/>
    <mergeCell ref="G7:K7"/>
    <mergeCell ref="L7:M7"/>
    <mergeCell ref="N7:N9"/>
    <mergeCell ref="O7:O9"/>
  </mergeCells>
  <printOptions horizontalCentered="1"/>
  <pageMargins left="0.3937007874015748" right="0.3937007874015748" top="0.7086614173228347" bottom="0.4724409448818898" header="0.45" footer="0.4724409448818898"/>
  <pageSetup horizontalDpi="600" verticalDpi="600" orientation="landscape" paperSize="9" scale="69" r:id="rId1"/>
  <headerFooter alignWithMargins="0">
    <oddHeader>&amp;L&amp;8 5. melléklet a 15/2013. (V.2.) önkormányzati rendelethez
"5. melléklet az 1/2013.(II.01.) önkormányzati rendelethez"</oddHeader>
  </headerFooter>
  <rowBreaks count="1" manualBreakCount="1">
    <brk id="4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E90"/>
  <sheetViews>
    <sheetView view="pageBreakPreview" zoomScaleSheetLayoutView="100" workbookViewId="0" topLeftCell="R1">
      <selection activeCell="Z80" sqref="Z79:AB80"/>
    </sheetView>
  </sheetViews>
  <sheetFormatPr defaultColWidth="9.00390625" defaultRowHeight="12.75"/>
  <cols>
    <col min="1" max="1" width="24.375" style="311" customWidth="1"/>
    <col min="2" max="2" width="9.375" style="311" customWidth="1"/>
    <col min="3" max="3" width="11.625" style="311" customWidth="1"/>
    <col min="4" max="6" width="9.125" style="311" customWidth="1"/>
    <col min="7" max="7" width="7.125" style="311" customWidth="1"/>
    <col min="8" max="8" width="7.875" style="311" customWidth="1"/>
    <col min="9" max="9" width="6.75390625" style="311" customWidth="1"/>
    <col min="10" max="10" width="7.625" style="311" customWidth="1"/>
    <col min="11" max="11" width="7.75390625" style="311" customWidth="1"/>
    <col min="12" max="12" width="8.375" style="311" customWidth="1"/>
    <col min="13" max="13" width="8.125" style="311" customWidth="1"/>
    <col min="14" max="14" width="9.125" style="311" customWidth="1"/>
    <col min="15" max="15" width="8.625" style="311" customWidth="1"/>
    <col min="16" max="17" width="12.25390625" style="311" customWidth="1"/>
    <col min="18" max="18" width="27.25390625" style="311" customWidth="1"/>
    <col min="19" max="19" width="12.00390625" style="311" customWidth="1"/>
    <col min="20" max="20" width="9.75390625" style="311" customWidth="1"/>
    <col min="21" max="21" width="10.125" style="311" customWidth="1"/>
    <col min="22" max="22" width="10.00390625" style="311" bestFit="1" customWidth="1"/>
    <col min="23" max="23" width="9.125" style="311" customWidth="1"/>
    <col min="24" max="24" width="11.00390625" style="311" customWidth="1"/>
    <col min="25" max="27" width="9.125" style="311" customWidth="1"/>
    <col min="28" max="28" width="14.375" style="311" customWidth="1"/>
    <col min="29" max="30" width="9.125" style="311" hidden="1" customWidth="1"/>
    <col min="31" max="16384" width="9.125" style="311" customWidth="1"/>
  </cols>
  <sheetData>
    <row r="1" spans="1:28" ht="16.5" thickBot="1">
      <c r="A1" s="1028" t="s">
        <v>228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310"/>
      <c r="R1" s="1028" t="s">
        <v>229</v>
      </c>
      <c r="S1" s="1028"/>
      <c r="T1" s="1028"/>
      <c r="U1" s="1028"/>
      <c r="V1" s="1028"/>
      <c r="W1" s="1028"/>
      <c r="X1" s="1028"/>
      <c r="Y1" s="1028"/>
      <c r="Z1" s="1028"/>
      <c r="AA1" s="1028"/>
      <c r="AB1" s="1028"/>
    </row>
    <row r="2" spans="1:28" ht="12.75" customHeight="1">
      <c r="A2" s="1038" t="s">
        <v>230</v>
      </c>
      <c r="B2" s="1040" t="s">
        <v>231</v>
      </c>
      <c r="C2" s="1041"/>
      <c r="D2" s="1033" t="s">
        <v>232</v>
      </c>
      <c r="E2" s="1033" t="s">
        <v>233</v>
      </c>
      <c r="F2" s="1033" t="s">
        <v>234</v>
      </c>
      <c r="G2" s="1033" t="s">
        <v>235</v>
      </c>
      <c r="H2" s="1033" t="s">
        <v>236</v>
      </c>
      <c r="I2" s="1033"/>
      <c r="J2" s="1033" t="s">
        <v>237</v>
      </c>
      <c r="K2" s="1033"/>
      <c r="L2" s="1033" t="s">
        <v>238</v>
      </c>
      <c r="M2" s="1033" t="s">
        <v>239</v>
      </c>
      <c r="N2" s="1033"/>
      <c r="O2" s="1035" t="s">
        <v>240</v>
      </c>
      <c r="P2" s="1037" t="s">
        <v>241</v>
      </c>
      <c r="Q2" s="1031" t="s">
        <v>307</v>
      </c>
      <c r="R2" s="312"/>
      <c r="S2" s="1027" t="s">
        <v>242</v>
      </c>
      <c r="T2" s="1027"/>
      <c r="U2" s="1027"/>
      <c r="V2" s="1027"/>
      <c r="W2" s="1027"/>
      <c r="X2" s="1027"/>
      <c r="Y2" s="1027"/>
      <c r="Z2" s="1027" t="s">
        <v>243</v>
      </c>
      <c r="AA2" s="1027"/>
      <c r="AB2" s="1025" t="s">
        <v>244</v>
      </c>
    </row>
    <row r="3" spans="1:30" ht="64.5" customHeight="1">
      <c r="A3" s="1039"/>
      <c r="B3" s="1042"/>
      <c r="C3" s="1043"/>
      <c r="D3" s="1034"/>
      <c r="E3" s="1034"/>
      <c r="F3" s="1034"/>
      <c r="G3" s="1034"/>
      <c r="H3" s="313" t="s">
        <v>245</v>
      </c>
      <c r="I3" s="313" t="s">
        <v>246</v>
      </c>
      <c r="J3" s="313" t="s">
        <v>245</v>
      </c>
      <c r="K3" s="313" t="s">
        <v>246</v>
      </c>
      <c r="L3" s="1034"/>
      <c r="M3" s="313" t="s">
        <v>247</v>
      </c>
      <c r="N3" s="313" t="s">
        <v>248</v>
      </c>
      <c r="O3" s="1036"/>
      <c r="P3" s="1029"/>
      <c r="Q3" s="1032"/>
      <c r="R3" s="314"/>
      <c r="S3" s="1029" t="s">
        <v>231</v>
      </c>
      <c r="T3" s="1030"/>
      <c r="U3" s="313" t="s">
        <v>180</v>
      </c>
      <c r="V3" s="313" t="s">
        <v>249</v>
      </c>
      <c r="W3" s="313" t="s">
        <v>250</v>
      </c>
      <c r="X3" s="313" t="s">
        <v>251</v>
      </c>
      <c r="Y3" s="313" t="s">
        <v>252</v>
      </c>
      <c r="Z3" s="313" t="s">
        <v>253</v>
      </c>
      <c r="AA3" s="313" t="s">
        <v>254</v>
      </c>
      <c r="AB3" s="1026"/>
      <c r="AD3" s="315" t="s">
        <v>255</v>
      </c>
    </row>
    <row r="4" spans="1:30" ht="12.75">
      <c r="A4" s="316" t="s">
        <v>256</v>
      </c>
      <c r="B4" s="317" t="s">
        <v>257</v>
      </c>
      <c r="C4" s="318" t="s">
        <v>53</v>
      </c>
      <c r="D4" s="319">
        <v>8319</v>
      </c>
      <c r="E4" s="319">
        <v>5824</v>
      </c>
      <c r="F4" s="319">
        <v>2246</v>
      </c>
      <c r="G4" s="319">
        <v>0</v>
      </c>
      <c r="H4" s="319">
        <v>0</v>
      </c>
      <c r="I4" s="319">
        <v>0</v>
      </c>
      <c r="J4" s="319">
        <v>0</v>
      </c>
      <c r="K4" s="319">
        <v>0</v>
      </c>
      <c r="L4" s="319">
        <v>0</v>
      </c>
      <c r="M4" s="319">
        <v>0</v>
      </c>
      <c r="N4" s="319">
        <v>0</v>
      </c>
      <c r="O4" s="319">
        <v>54555</v>
      </c>
      <c r="P4" s="373">
        <v>10565</v>
      </c>
      <c r="Q4" s="320">
        <f>O4+P4</f>
        <v>65120</v>
      </c>
      <c r="R4" s="316" t="s">
        <v>256</v>
      </c>
      <c r="S4" s="318" t="s">
        <v>53</v>
      </c>
      <c r="T4" s="317" t="s">
        <v>257</v>
      </c>
      <c r="U4" s="319">
        <v>38239</v>
      </c>
      <c r="V4" s="319">
        <v>10181</v>
      </c>
      <c r="W4" s="319">
        <v>16700</v>
      </c>
      <c r="X4" s="319">
        <v>7068</v>
      </c>
      <c r="Y4" s="319">
        <v>0</v>
      </c>
      <c r="Z4" s="319">
        <v>0</v>
      </c>
      <c r="AA4" s="319">
        <v>0</v>
      </c>
      <c r="AB4" s="320">
        <v>65120</v>
      </c>
      <c r="AD4" s="321">
        <v>65120</v>
      </c>
    </row>
    <row r="5" spans="1:30" ht="12.75" customHeight="1" hidden="1">
      <c r="A5" s="316" t="s">
        <v>258</v>
      </c>
      <c r="B5" s="317" t="s">
        <v>257</v>
      </c>
      <c r="C5" s="318" t="s">
        <v>53</v>
      </c>
      <c r="D5" s="319">
        <v>0</v>
      </c>
      <c r="E5" s="319">
        <v>0</v>
      </c>
      <c r="F5" s="319">
        <v>0</v>
      </c>
      <c r="G5" s="319">
        <v>0</v>
      </c>
      <c r="H5" s="319">
        <v>0</v>
      </c>
      <c r="I5" s="319">
        <v>0</v>
      </c>
      <c r="J5" s="319">
        <v>0</v>
      </c>
      <c r="K5" s="319">
        <v>0</v>
      </c>
      <c r="L5" s="319">
        <v>0</v>
      </c>
      <c r="M5" s="319">
        <v>0</v>
      </c>
      <c r="N5" s="319">
        <v>0</v>
      </c>
      <c r="O5" s="319">
        <v>0</v>
      </c>
      <c r="P5" s="373">
        <v>0</v>
      </c>
      <c r="Q5" s="320">
        <f aca="true" t="shared" si="0" ref="Q5:Q68">O5+P5</f>
        <v>0</v>
      </c>
      <c r="R5" s="316" t="s">
        <v>258</v>
      </c>
      <c r="S5" s="318" t="s">
        <v>53</v>
      </c>
      <c r="T5" s="317" t="s">
        <v>257</v>
      </c>
      <c r="U5" s="319">
        <v>0</v>
      </c>
      <c r="V5" s="319">
        <v>0</v>
      </c>
      <c r="W5" s="319">
        <v>0</v>
      </c>
      <c r="X5" s="319">
        <v>0</v>
      </c>
      <c r="Y5" s="319">
        <v>0</v>
      </c>
      <c r="Z5" s="319">
        <v>0</v>
      </c>
      <c r="AA5" s="319">
        <v>0</v>
      </c>
      <c r="AB5" s="320">
        <v>0</v>
      </c>
      <c r="AD5" s="321">
        <v>0</v>
      </c>
    </row>
    <row r="6" spans="1:30" ht="12.75" customHeight="1">
      <c r="A6" s="316"/>
      <c r="B6" s="317" t="s">
        <v>257</v>
      </c>
      <c r="C6" s="318" t="s">
        <v>259</v>
      </c>
      <c r="D6" s="319">
        <v>8319</v>
      </c>
      <c r="E6" s="319">
        <v>5824</v>
      </c>
      <c r="F6" s="319">
        <v>2246</v>
      </c>
      <c r="G6" s="319">
        <v>0</v>
      </c>
      <c r="H6" s="319">
        <v>0</v>
      </c>
      <c r="I6" s="319">
        <v>0</v>
      </c>
      <c r="J6" s="319">
        <v>0</v>
      </c>
      <c r="K6" s="319">
        <v>0</v>
      </c>
      <c r="L6" s="319">
        <v>0</v>
      </c>
      <c r="M6" s="319">
        <v>0</v>
      </c>
      <c r="N6" s="319">
        <v>0</v>
      </c>
      <c r="O6" s="319">
        <v>54555</v>
      </c>
      <c r="P6" s="373">
        <v>10565</v>
      </c>
      <c r="Q6" s="320">
        <f t="shared" si="0"/>
        <v>65120</v>
      </c>
      <c r="R6" s="316"/>
      <c r="S6" s="318" t="s">
        <v>259</v>
      </c>
      <c r="T6" s="317" t="s">
        <v>257</v>
      </c>
      <c r="U6" s="319">
        <v>38239</v>
      </c>
      <c r="V6" s="319">
        <v>10181</v>
      </c>
      <c r="W6" s="319">
        <v>16700</v>
      </c>
      <c r="X6" s="319">
        <v>7068</v>
      </c>
      <c r="Y6" s="319">
        <v>0</v>
      </c>
      <c r="Z6" s="319">
        <v>0</v>
      </c>
      <c r="AA6" s="319">
        <v>0</v>
      </c>
      <c r="AB6" s="320">
        <v>65120</v>
      </c>
      <c r="AD6" s="321">
        <v>65120</v>
      </c>
    </row>
    <row r="7" spans="1:30" ht="12.75">
      <c r="A7" s="316" t="s">
        <v>260</v>
      </c>
      <c r="B7" s="317" t="s">
        <v>257</v>
      </c>
      <c r="C7" s="318" t="s">
        <v>53</v>
      </c>
      <c r="D7" s="319">
        <v>1855</v>
      </c>
      <c r="E7" s="319">
        <v>1650</v>
      </c>
      <c r="F7" s="319">
        <v>501</v>
      </c>
      <c r="G7" s="319">
        <v>0</v>
      </c>
      <c r="H7" s="319">
        <v>0</v>
      </c>
      <c r="I7" s="319">
        <v>0</v>
      </c>
      <c r="J7" s="319">
        <v>0</v>
      </c>
      <c r="K7" s="319">
        <v>0</v>
      </c>
      <c r="L7" s="319">
        <v>0</v>
      </c>
      <c r="M7" s="319">
        <v>0</v>
      </c>
      <c r="N7" s="319">
        <v>0</v>
      </c>
      <c r="O7" s="319">
        <v>23410</v>
      </c>
      <c r="P7" s="373">
        <v>2356</v>
      </c>
      <c r="Q7" s="320">
        <f t="shared" si="0"/>
        <v>25766</v>
      </c>
      <c r="R7" s="316" t="s">
        <v>260</v>
      </c>
      <c r="S7" s="318" t="s">
        <v>53</v>
      </c>
      <c r="T7" s="317" t="s">
        <v>257</v>
      </c>
      <c r="U7" s="319">
        <v>14552</v>
      </c>
      <c r="V7" s="319">
        <v>3866</v>
      </c>
      <c r="W7" s="319">
        <v>7348</v>
      </c>
      <c r="X7" s="319">
        <v>3051</v>
      </c>
      <c r="Y7" s="319">
        <v>0</v>
      </c>
      <c r="Z7" s="319">
        <v>0</v>
      </c>
      <c r="AA7" s="319">
        <v>0</v>
      </c>
      <c r="AB7" s="320">
        <v>25766</v>
      </c>
      <c r="AD7" s="321">
        <v>25766</v>
      </c>
    </row>
    <row r="8" spans="1:30" ht="12.75" customHeight="1" hidden="1">
      <c r="A8" s="316" t="s">
        <v>261</v>
      </c>
      <c r="B8" s="317" t="s">
        <v>257</v>
      </c>
      <c r="C8" s="318" t="s">
        <v>53</v>
      </c>
      <c r="D8" s="319">
        <v>0</v>
      </c>
      <c r="E8" s="319">
        <v>0</v>
      </c>
      <c r="F8" s="319">
        <v>0</v>
      </c>
      <c r="G8" s="319">
        <v>0</v>
      </c>
      <c r="H8" s="319">
        <v>0</v>
      </c>
      <c r="I8" s="319">
        <v>0</v>
      </c>
      <c r="J8" s="319">
        <v>0</v>
      </c>
      <c r="K8" s="319">
        <v>0</v>
      </c>
      <c r="L8" s="319">
        <v>0</v>
      </c>
      <c r="M8" s="319">
        <v>0</v>
      </c>
      <c r="N8" s="319">
        <v>0</v>
      </c>
      <c r="O8" s="319">
        <v>0</v>
      </c>
      <c r="P8" s="373">
        <v>0</v>
      </c>
      <c r="Q8" s="320">
        <f t="shared" si="0"/>
        <v>0</v>
      </c>
      <c r="R8" s="316" t="s">
        <v>261</v>
      </c>
      <c r="S8" s="318" t="s">
        <v>53</v>
      </c>
      <c r="T8" s="317" t="s">
        <v>257</v>
      </c>
      <c r="U8" s="319">
        <v>0</v>
      </c>
      <c r="V8" s="319">
        <v>0</v>
      </c>
      <c r="W8" s="319">
        <v>0</v>
      </c>
      <c r="X8" s="319">
        <v>0</v>
      </c>
      <c r="Y8" s="319">
        <v>0</v>
      </c>
      <c r="Z8" s="319">
        <v>0</v>
      </c>
      <c r="AA8" s="319">
        <v>0</v>
      </c>
      <c r="AB8" s="320">
        <v>0</v>
      </c>
      <c r="AD8" s="321">
        <v>0</v>
      </c>
    </row>
    <row r="9" spans="1:30" ht="12.75" customHeight="1">
      <c r="A9" s="316"/>
      <c r="B9" s="317" t="s">
        <v>257</v>
      </c>
      <c r="C9" s="318" t="s">
        <v>259</v>
      </c>
      <c r="D9" s="319">
        <v>1855</v>
      </c>
      <c r="E9" s="319">
        <v>1650</v>
      </c>
      <c r="F9" s="319">
        <v>501</v>
      </c>
      <c r="G9" s="319">
        <v>0</v>
      </c>
      <c r="H9" s="319">
        <v>0</v>
      </c>
      <c r="I9" s="319">
        <v>0</v>
      </c>
      <c r="J9" s="319">
        <v>0</v>
      </c>
      <c r="K9" s="319">
        <v>0</v>
      </c>
      <c r="L9" s="319">
        <v>0</v>
      </c>
      <c r="M9" s="319">
        <v>0</v>
      </c>
      <c r="N9" s="319">
        <v>0</v>
      </c>
      <c r="O9" s="319">
        <v>23410</v>
      </c>
      <c r="P9" s="373">
        <v>2356</v>
      </c>
      <c r="Q9" s="320">
        <f t="shared" si="0"/>
        <v>25766</v>
      </c>
      <c r="R9" s="316"/>
      <c r="S9" s="318" t="s">
        <v>259</v>
      </c>
      <c r="T9" s="317" t="s">
        <v>257</v>
      </c>
      <c r="U9" s="319">
        <v>14552</v>
      </c>
      <c r="V9" s="319">
        <v>3866</v>
      </c>
      <c r="W9" s="319">
        <v>7348</v>
      </c>
      <c r="X9" s="319">
        <v>3051</v>
      </c>
      <c r="Y9" s="319">
        <v>0</v>
      </c>
      <c r="Z9" s="319">
        <v>0</v>
      </c>
      <c r="AA9" s="319">
        <v>0</v>
      </c>
      <c r="AB9" s="320">
        <v>25766</v>
      </c>
      <c r="AD9" s="321">
        <v>25766</v>
      </c>
    </row>
    <row r="10" spans="1:30" ht="12.75">
      <c r="A10" s="316" t="s">
        <v>262</v>
      </c>
      <c r="B10" s="317" t="s">
        <v>257</v>
      </c>
      <c r="C10" s="318" t="s">
        <v>53</v>
      </c>
      <c r="D10" s="319">
        <v>5082</v>
      </c>
      <c r="E10" s="319">
        <v>4604</v>
      </c>
      <c r="F10" s="319">
        <v>1372</v>
      </c>
      <c r="G10" s="319">
        <v>0</v>
      </c>
      <c r="H10" s="319">
        <v>0</v>
      </c>
      <c r="I10" s="319">
        <v>0</v>
      </c>
      <c r="J10" s="319">
        <v>0</v>
      </c>
      <c r="K10" s="319">
        <v>0</v>
      </c>
      <c r="L10" s="319">
        <v>0</v>
      </c>
      <c r="M10" s="319">
        <v>0</v>
      </c>
      <c r="N10" s="319">
        <v>0</v>
      </c>
      <c r="O10" s="319">
        <v>45576</v>
      </c>
      <c r="P10" s="373">
        <v>6454</v>
      </c>
      <c r="Q10" s="320">
        <f t="shared" si="0"/>
        <v>52030</v>
      </c>
      <c r="R10" s="316" t="s">
        <v>262</v>
      </c>
      <c r="S10" s="318" t="s">
        <v>53</v>
      </c>
      <c r="T10" s="317" t="s">
        <v>257</v>
      </c>
      <c r="U10" s="319">
        <v>31321</v>
      </c>
      <c r="V10" s="319">
        <v>8331</v>
      </c>
      <c r="W10" s="319">
        <v>12378</v>
      </c>
      <c r="X10" s="319">
        <v>5656</v>
      </c>
      <c r="Y10" s="319">
        <v>0</v>
      </c>
      <c r="Z10" s="319">
        <v>0</v>
      </c>
      <c r="AA10" s="319">
        <v>0</v>
      </c>
      <c r="AB10" s="320">
        <v>52030</v>
      </c>
      <c r="AD10" s="321">
        <v>52030</v>
      </c>
    </row>
    <row r="11" spans="1:30" ht="13.5" customHeight="1">
      <c r="A11" s="316"/>
      <c r="B11" s="317" t="s">
        <v>257</v>
      </c>
      <c r="C11" s="318" t="s">
        <v>259</v>
      </c>
      <c r="D11" s="319">
        <v>5082</v>
      </c>
      <c r="E11" s="319">
        <v>4604</v>
      </c>
      <c r="F11" s="319">
        <v>1372</v>
      </c>
      <c r="G11" s="319">
        <v>0</v>
      </c>
      <c r="H11" s="319">
        <v>0</v>
      </c>
      <c r="I11" s="319">
        <v>0</v>
      </c>
      <c r="J11" s="319">
        <v>0</v>
      </c>
      <c r="K11" s="319">
        <v>0</v>
      </c>
      <c r="L11" s="319">
        <v>0</v>
      </c>
      <c r="M11" s="319">
        <v>0</v>
      </c>
      <c r="N11" s="319">
        <v>0</v>
      </c>
      <c r="O11" s="319">
        <v>45576</v>
      </c>
      <c r="P11" s="373">
        <v>6454</v>
      </c>
      <c r="Q11" s="320">
        <f t="shared" si="0"/>
        <v>52030</v>
      </c>
      <c r="R11" s="316"/>
      <c r="S11" s="318" t="s">
        <v>259</v>
      </c>
      <c r="T11" s="317" t="s">
        <v>257</v>
      </c>
      <c r="U11" s="319">
        <v>31321</v>
      </c>
      <c r="V11" s="319">
        <v>8331</v>
      </c>
      <c r="W11" s="319">
        <v>12378</v>
      </c>
      <c r="X11" s="319">
        <v>5656</v>
      </c>
      <c r="Y11" s="319">
        <v>0</v>
      </c>
      <c r="Z11" s="319">
        <v>0</v>
      </c>
      <c r="AA11" s="319">
        <v>0</v>
      </c>
      <c r="AB11" s="320">
        <v>52030</v>
      </c>
      <c r="AD11" s="321">
        <v>52030</v>
      </c>
    </row>
    <row r="12" spans="1:30" ht="12.75">
      <c r="A12" s="316" t="s">
        <v>263</v>
      </c>
      <c r="B12" s="317" t="s">
        <v>257</v>
      </c>
      <c r="C12" s="318" t="s">
        <v>53</v>
      </c>
      <c r="D12" s="319">
        <v>8809</v>
      </c>
      <c r="E12" s="319">
        <v>5142</v>
      </c>
      <c r="F12" s="319">
        <v>2378</v>
      </c>
      <c r="G12" s="319">
        <v>0</v>
      </c>
      <c r="H12" s="319">
        <v>0</v>
      </c>
      <c r="I12" s="319">
        <v>0</v>
      </c>
      <c r="J12" s="319">
        <v>0</v>
      </c>
      <c r="K12" s="319">
        <v>0</v>
      </c>
      <c r="L12" s="319">
        <v>0</v>
      </c>
      <c r="M12" s="319">
        <v>0</v>
      </c>
      <c r="N12" s="319">
        <v>0</v>
      </c>
      <c r="O12" s="319">
        <v>64369</v>
      </c>
      <c r="P12" s="373">
        <v>11187</v>
      </c>
      <c r="Q12" s="320">
        <f t="shared" si="0"/>
        <v>75556</v>
      </c>
      <c r="R12" s="316" t="s">
        <v>263</v>
      </c>
      <c r="S12" s="318" t="s">
        <v>53</v>
      </c>
      <c r="T12" s="317" t="s">
        <v>257</v>
      </c>
      <c r="U12" s="319">
        <v>40858</v>
      </c>
      <c r="V12" s="319">
        <v>10791</v>
      </c>
      <c r="W12" s="319">
        <v>23907</v>
      </c>
      <c r="X12" s="319">
        <v>7301</v>
      </c>
      <c r="Y12" s="319">
        <v>0</v>
      </c>
      <c r="Z12" s="319">
        <v>0</v>
      </c>
      <c r="AA12" s="319">
        <v>0</v>
      </c>
      <c r="AB12" s="320">
        <v>75556</v>
      </c>
      <c r="AD12" s="321">
        <v>75556</v>
      </c>
    </row>
    <row r="13" spans="1:30" ht="12.75" customHeight="1">
      <c r="A13" s="316"/>
      <c r="B13" s="317" t="s">
        <v>257</v>
      </c>
      <c r="C13" s="318" t="s">
        <v>259</v>
      </c>
      <c r="D13" s="319">
        <v>8809</v>
      </c>
      <c r="E13" s="319">
        <v>5142</v>
      </c>
      <c r="F13" s="319">
        <v>2378</v>
      </c>
      <c r="G13" s="319">
        <v>0</v>
      </c>
      <c r="H13" s="319">
        <v>0</v>
      </c>
      <c r="I13" s="319">
        <v>0</v>
      </c>
      <c r="J13" s="319">
        <v>0</v>
      </c>
      <c r="K13" s="319">
        <v>0</v>
      </c>
      <c r="L13" s="319">
        <v>0</v>
      </c>
      <c r="M13" s="319">
        <v>0</v>
      </c>
      <c r="N13" s="319">
        <v>0</v>
      </c>
      <c r="O13" s="319">
        <v>64369</v>
      </c>
      <c r="P13" s="373">
        <v>11187</v>
      </c>
      <c r="Q13" s="320">
        <f t="shared" si="0"/>
        <v>75556</v>
      </c>
      <c r="R13" s="316"/>
      <c r="S13" s="318" t="s">
        <v>259</v>
      </c>
      <c r="T13" s="317" t="s">
        <v>257</v>
      </c>
      <c r="U13" s="319">
        <v>40858</v>
      </c>
      <c r="V13" s="319">
        <v>10791</v>
      </c>
      <c r="W13" s="319">
        <v>23907</v>
      </c>
      <c r="X13" s="319">
        <v>7301</v>
      </c>
      <c r="Y13" s="319">
        <v>0</v>
      </c>
      <c r="Z13" s="319">
        <v>0</v>
      </c>
      <c r="AA13" s="319">
        <v>0</v>
      </c>
      <c r="AB13" s="320">
        <v>75556</v>
      </c>
      <c r="AD13" s="321">
        <v>75556</v>
      </c>
    </row>
    <row r="14" spans="1:30" ht="12.75">
      <c r="A14" s="316" t="s">
        <v>264</v>
      </c>
      <c r="B14" s="317" t="s">
        <v>257</v>
      </c>
      <c r="C14" s="318" t="s">
        <v>53</v>
      </c>
      <c r="D14" s="319">
        <v>14948</v>
      </c>
      <c r="E14" s="319">
        <v>3206</v>
      </c>
      <c r="F14" s="319">
        <v>4036</v>
      </c>
      <c r="G14" s="319">
        <v>0</v>
      </c>
      <c r="H14" s="319">
        <v>0</v>
      </c>
      <c r="I14" s="319">
        <v>0</v>
      </c>
      <c r="J14" s="319">
        <v>0</v>
      </c>
      <c r="K14" s="319">
        <v>0</v>
      </c>
      <c r="L14" s="319">
        <v>0</v>
      </c>
      <c r="M14" s="319">
        <v>0</v>
      </c>
      <c r="N14" s="319">
        <v>0</v>
      </c>
      <c r="O14" s="319">
        <v>35843</v>
      </c>
      <c r="P14" s="373">
        <v>18984</v>
      </c>
      <c r="Q14" s="320">
        <f t="shared" si="0"/>
        <v>54827</v>
      </c>
      <c r="R14" s="316" t="s">
        <v>264</v>
      </c>
      <c r="S14" s="318" t="s">
        <v>53</v>
      </c>
      <c r="T14" s="317" t="s">
        <v>257</v>
      </c>
      <c r="U14" s="319">
        <v>27788</v>
      </c>
      <c r="V14" s="319">
        <v>7355</v>
      </c>
      <c r="W14" s="319">
        <v>19684</v>
      </c>
      <c r="X14" s="319">
        <v>3783</v>
      </c>
      <c r="Y14" s="319">
        <v>0</v>
      </c>
      <c r="Z14" s="319">
        <v>0</v>
      </c>
      <c r="AA14" s="319">
        <v>0</v>
      </c>
      <c r="AB14" s="320">
        <v>54827</v>
      </c>
      <c r="AD14" s="321">
        <v>54827</v>
      </c>
    </row>
    <row r="15" spans="1:30" ht="12.75" customHeight="1">
      <c r="A15" s="316"/>
      <c r="B15" s="317" t="s">
        <v>257</v>
      </c>
      <c r="C15" s="318" t="s">
        <v>259</v>
      </c>
      <c r="D15" s="319">
        <v>14948</v>
      </c>
      <c r="E15" s="319">
        <v>3206</v>
      </c>
      <c r="F15" s="319">
        <v>4036</v>
      </c>
      <c r="G15" s="319">
        <v>0</v>
      </c>
      <c r="H15" s="319">
        <v>0</v>
      </c>
      <c r="I15" s="319">
        <v>0</v>
      </c>
      <c r="J15" s="319">
        <v>0</v>
      </c>
      <c r="K15" s="319">
        <v>0</v>
      </c>
      <c r="L15" s="319">
        <v>0</v>
      </c>
      <c r="M15" s="319">
        <v>0</v>
      </c>
      <c r="N15" s="319">
        <v>0</v>
      </c>
      <c r="O15" s="319">
        <v>35843</v>
      </c>
      <c r="P15" s="373">
        <v>18984</v>
      </c>
      <c r="Q15" s="320">
        <f t="shared" si="0"/>
        <v>54827</v>
      </c>
      <c r="R15" s="316"/>
      <c r="S15" s="318" t="s">
        <v>259</v>
      </c>
      <c r="T15" s="317" t="s">
        <v>257</v>
      </c>
      <c r="U15" s="319">
        <v>27788</v>
      </c>
      <c r="V15" s="319">
        <v>7355</v>
      </c>
      <c r="W15" s="319">
        <v>19684</v>
      </c>
      <c r="X15" s="319">
        <v>3783</v>
      </c>
      <c r="Y15" s="319">
        <v>0</v>
      </c>
      <c r="Z15" s="319">
        <v>0</v>
      </c>
      <c r="AA15" s="319">
        <v>0</v>
      </c>
      <c r="AB15" s="320">
        <v>54827</v>
      </c>
      <c r="AD15" s="321">
        <v>54827</v>
      </c>
    </row>
    <row r="16" spans="1:30" ht="12.75">
      <c r="A16" s="316" t="s">
        <v>265</v>
      </c>
      <c r="B16" s="317" t="s">
        <v>257</v>
      </c>
      <c r="C16" s="318" t="s">
        <v>53</v>
      </c>
      <c r="D16" s="319">
        <v>5037</v>
      </c>
      <c r="E16" s="319">
        <v>4797</v>
      </c>
      <c r="F16" s="319">
        <v>1360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319">
        <v>0</v>
      </c>
      <c r="N16" s="319">
        <v>0</v>
      </c>
      <c r="O16" s="319">
        <v>43414</v>
      </c>
      <c r="P16" s="373">
        <v>6397</v>
      </c>
      <c r="Q16" s="320">
        <f t="shared" si="0"/>
        <v>49811</v>
      </c>
      <c r="R16" s="316" t="s">
        <v>265</v>
      </c>
      <c r="S16" s="318" t="s">
        <v>53</v>
      </c>
      <c r="T16" s="317" t="s">
        <v>257</v>
      </c>
      <c r="U16" s="319">
        <v>29641</v>
      </c>
      <c r="V16" s="319">
        <v>7879</v>
      </c>
      <c r="W16" s="319">
        <v>12291</v>
      </c>
      <c r="X16" s="319">
        <v>6318</v>
      </c>
      <c r="Y16" s="319">
        <v>0</v>
      </c>
      <c r="Z16" s="319">
        <v>0</v>
      </c>
      <c r="AA16" s="319">
        <v>0</v>
      </c>
      <c r="AB16" s="320">
        <v>49811</v>
      </c>
      <c r="AD16" s="321">
        <v>49811</v>
      </c>
    </row>
    <row r="17" spans="1:30" ht="12.75" customHeight="1">
      <c r="A17" s="316"/>
      <c r="B17" s="317" t="s">
        <v>257</v>
      </c>
      <c r="C17" s="318" t="s">
        <v>259</v>
      </c>
      <c r="D17" s="319">
        <v>5037</v>
      </c>
      <c r="E17" s="319">
        <v>4797</v>
      </c>
      <c r="F17" s="319">
        <v>1360</v>
      </c>
      <c r="G17" s="319">
        <v>0</v>
      </c>
      <c r="H17" s="319">
        <v>0</v>
      </c>
      <c r="I17" s="319">
        <v>0</v>
      </c>
      <c r="J17" s="319">
        <v>0</v>
      </c>
      <c r="K17" s="319">
        <v>0</v>
      </c>
      <c r="L17" s="319">
        <v>0</v>
      </c>
      <c r="M17" s="319">
        <v>0</v>
      </c>
      <c r="N17" s="319">
        <v>0</v>
      </c>
      <c r="O17" s="319">
        <v>43414</v>
      </c>
      <c r="P17" s="373">
        <v>6397</v>
      </c>
      <c r="Q17" s="320">
        <f t="shared" si="0"/>
        <v>49811</v>
      </c>
      <c r="R17" s="316"/>
      <c r="S17" s="318" t="s">
        <v>259</v>
      </c>
      <c r="T17" s="317" t="s">
        <v>257</v>
      </c>
      <c r="U17" s="319">
        <v>29641</v>
      </c>
      <c r="V17" s="319">
        <v>7879</v>
      </c>
      <c r="W17" s="319">
        <v>12291</v>
      </c>
      <c r="X17" s="319">
        <v>6318</v>
      </c>
      <c r="Y17" s="319">
        <v>0</v>
      </c>
      <c r="Z17" s="319">
        <v>0</v>
      </c>
      <c r="AA17" s="319">
        <v>0</v>
      </c>
      <c r="AB17" s="320">
        <v>49811</v>
      </c>
      <c r="AD17" s="321">
        <v>49811</v>
      </c>
    </row>
    <row r="18" spans="1:30" s="322" customFormat="1" ht="12.75">
      <c r="A18" s="316" t="s">
        <v>266</v>
      </c>
      <c r="B18" s="317" t="s">
        <v>257</v>
      </c>
      <c r="C18" s="318" t="s">
        <v>53</v>
      </c>
      <c r="D18" s="319">
        <v>1187</v>
      </c>
      <c r="E18" s="319">
        <v>1136</v>
      </c>
      <c r="F18" s="319">
        <v>320</v>
      </c>
      <c r="G18" s="319">
        <v>0</v>
      </c>
      <c r="H18" s="319">
        <v>0</v>
      </c>
      <c r="I18" s="319">
        <v>0</v>
      </c>
      <c r="J18" s="319">
        <v>0</v>
      </c>
      <c r="K18" s="319">
        <v>0</v>
      </c>
      <c r="L18" s="319">
        <v>0</v>
      </c>
      <c r="M18" s="319">
        <v>0</v>
      </c>
      <c r="N18" s="319">
        <v>0</v>
      </c>
      <c r="O18" s="319">
        <v>12216</v>
      </c>
      <c r="P18" s="373">
        <v>1507</v>
      </c>
      <c r="Q18" s="320">
        <f t="shared" si="0"/>
        <v>13723</v>
      </c>
      <c r="R18" s="316" t="s">
        <v>266</v>
      </c>
      <c r="S18" s="318" t="s">
        <v>53</v>
      </c>
      <c r="T18" s="317" t="s">
        <v>257</v>
      </c>
      <c r="U18" s="319">
        <v>7980</v>
      </c>
      <c r="V18" s="319">
        <v>2151</v>
      </c>
      <c r="W18" s="319">
        <v>3592</v>
      </c>
      <c r="X18" s="319">
        <v>1344</v>
      </c>
      <c r="Y18" s="319">
        <v>0</v>
      </c>
      <c r="Z18" s="319">
        <v>0</v>
      </c>
      <c r="AA18" s="319">
        <v>0</v>
      </c>
      <c r="AB18" s="320">
        <v>13723</v>
      </c>
      <c r="AD18" s="323">
        <v>13723</v>
      </c>
    </row>
    <row r="19" spans="1:30" s="322" customFormat="1" ht="12.75" customHeight="1">
      <c r="A19" s="316"/>
      <c r="B19" s="317" t="s">
        <v>257</v>
      </c>
      <c r="C19" s="318" t="s">
        <v>259</v>
      </c>
      <c r="D19" s="319">
        <v>1187</v>
      </c>
      <c r="E19" s="319">
        <v>1136</v>
      </c>
      <c r="F19" s="319">
        <v>320</v>
      </c>
      <c r="G19" s="319">
        <v>0</v>
      </c>
      <c r="H19" s="319">
        <v>0</v>
      </c>
      <c r="I19" s="319">
        <v>0</v>
      </c>
      <c r="J19" s="319">
        <v>0</v>
      </c>
      <c r="K19" s="319">
        <v>0</v>
      </c>
      <c r="L19" s="319">
        <v>0</v>
      </c>
      <c r="M19" s="319">
        <v>0</v>
      </c>
      <c r="N19" s="319">
        <v>0</v>
      </c>
      <c r="O19" s="319">
        <v>12216</v>
      </c>
      <c r="P19" s="373">
        <v>1507</v>
      </c>
      <c r="Q19" s="320">
        <f t="shared" si="0"/>
        <v>13723</v>
      </c>
      <c r="R19" s="316"/>
      <c r="S19" s="318" t="s">
        <v>259</v>
      </c>
      <c r="T19" s="317" t="s">
        <v>257</v>
      </c>
      <c r="U19" s="319">
        <v>7980</v>
      </c>
      <c r="V19" s="319">
        <v>2151</v>
      </c>
      <c r="W19" s="319">
        <v>3592</v>
      </c>
      <c r="X19" s="319">
        <v>1344</v>
      </c>
      <c r="Y19" s="319">
        <v>0</v>
      </c>
      <c r="Z19" s="319">
        <v>0</v>
      </c>
      <c r="AA19" s="319">
        <v>0</v>
      </c>
      <c r="AB19" s="320">
        <v>13723</v>
      </c>
      <c r="AD19" s="323">
        <v>13723</v>
      </c>
    </row>
    <row r="20" spans="1:30" ht="12.75">
      <c r="A20" s="316" t="s">
        <v>267</v>
      </c>
      <c r="B20" s="317" t="s">
        <v>257</v>
      </c>
      <c r="C20" s="318" t="s">
        <v>53</v>
      </c>
      <c r="D20" s="319">
        <v>7597</v>
      </c>
      <c r="E20" s="319">
        <v>4337</v>
      </c>
      <c r="F20" s="319">
        <v>1511</v>
      </c>
      <c r="G20" s="319">
        <v>0</v>
      </c>
      <c r="H20" s="319">
        <v>0</v>
      </c>
      <c r="I20" s="319">
        <v>0</v>
      </c>
      <c r="J20" s="319">
        <v>0</v>
      </c>
      <c r="K20" s="319">
        <v>0</v>
      </c>
      <c r="L20" s="319">
        <v>0</v>
      </c>
      <c r="M20" s="319">
        <v>0</v>
      </c>
      <c r="N20" s="319">
        <v>0</v>
      </c>
      <c r="O20" s="319">
        <v>73196</v>
      </c>
      <c r="P20" s="373">
        <v>9108</v>
      </c>
      <c r="Q20" s="320">
        <f t="shared" si="0"/>
        <v>82304</v>
      </c>
      <c r="R20" s="316" t="s">
        <v>267</v>
      </c>
      <c r="S20" s="318" t="s">
        <v>53</v>
      </c>
      <c r="T20" s="317" t="s">
        <v>257</v>
      </c>
      <c r="U20" s="319">
        <v>48424</v>
      </c>
      <c r="V20" s="319">
        <v>12831</v>
      </c>
      <c r="W20" s="319">
        <v>21049</v>
      </c>
      <c r="X20" s="319">
        <v>5504</v>
      </c>
      <c r="Y20" s="319">
        <v>0</v>
      </c>
      <c r="Z20" s="319">
        <v>0</v>
      </c>
      <c r="AA20" s="319">
        <v>0</v>
      </c>
      <c r="AB20" s="320">
        <v>82304</v>
      </c>
      <c r="AD20" s="321">
        <v>82304</v>
      </c>
    </row>
    <row r="21" spans="1:30" ht="12.75" customHeight="1">
      <c r="A21" s="316"/>
      <c r="B21" s="317" t="s">
        <v>257</v>
      </c>
      <c r="C21" s="318" t="s">
        <v>259</v>
      </c>
      <c r="D21" s="319">
        <v>7597</v>
      </c>
      <c r="E21" s="319">
        <v>4337</v>
      </c>
      <c r="F21" s="319">
        <v>1511</v>
      </c>
      <c r="G21" s="319">
        <v>0</v>
      </c>
      <c r="H21" s="319">
        <v>0</v>
      </c>
      <c r="I21" s="319">
        <v>0</v>
      </c>
      <c r="J21" s="319">
        <v>0</v>
      </c>
      <c r="K21" s="319">
        <v>0</v>
      </c>
      <c r="L21" s="319">
        <v>0</v>
      </c>
      <c r="M21" s="319">
        <v>0</v>
      </c>
      <c r="N21" s="319">
        <v>0</v>
      </c>
      <c r="O21" s="319">
        <v>73196</v>
      </c>
      <c r="P21" s="373">
        <v>9108</v>
      </c>
      <c r="Q21" s="320">
        <f t="shared" si="0"/>
        <v>82304</v>
      </c>
      <c r="R21" s="316"/>
      <c r="S21" s="318" t="s">
        <v>259</v>
      </c>
      <c r="T21" s="317" t="s">
        <v>257</v>
      </c>
      <c r="U21" s="319">
        <v>48424</v>
      </c>
      <c r="V21" s="319">
        <v>12831</v>
      </c>
      <c r="W21" s="319">
        <v>21049</v>
      </c>
      <c r="X21" s="319">
        <v>5504</v>
      </c>
      <c r="Y21" s="319">
        <v>0</v>
      </c>
      <c r="Z21" s="319">
        <v>0</v>
      </c>
      <c r="AA21" s="319">
        <v>0</v>
      </c>
      <c r="AB21" s="320">
        <v>82304</v>
      </c>
      <c r="AD21" s="321">
        <v>82304</v>
      </c>
    </row>
    <row r="22" spans="1:30" ht="12.75" customHeight="1">
      <c r="A22" s="316" t="s">
        <v>268</v>
      </c>
      <c r="B22" s="317" t="s">
        <v>257</v>
      </c>
      <c r="C22" s="318" t="s">
        <v>53</v>
      </c>
      <c r="D22" s="319">
        <v>15620</v>
      </c>
      <c r="E22" s="319">
        <v>12242</v>
      </c>
      <c r="F22" s="319">
        <v>4019</v>
      </c>
      <c r="G22" s="319">
        <v>0</v>
      </c>
      <c r="H22" s="319">
        <v>1240</v>
      </c>
      <c r="I22" s="319">
        <v>0</v>
      </c>
      <c r="J22" s="319">
        <v>0</v>
      </c>
      <c r="K22" s="319">
        <v>0</v>
      </c>
      <c r="L22" s="319">
        <v>0</v>
      </c>
      <c r="M22" s="319">
        <v>0</v>
      </c>
      <c r="N22" s="319">
        <v>0</v>
      </c>
      <c r="O22" s="319">
        <v>67668</v>
      </c>
      <c r="P22" s="373">
        <v>20879</v>
      </c>
      <c r="Q22" s="320">
        <f t="shared" si="0"/>
        <v>88547</v>
      </c>
      <c r="R22" s="316" t="s">
        <v>268</v>
      </c>
      <c r="S22" s="318" t="s">
        <v>53</v>
      </c>
      <c r="T22" s="317" t="s">
        <v>257</v>
      </c>
      <c r="U22" s="319">
        <v>1320</v>
      </c>
      <c r="V22" s="319">
        <v>315</v>
      </c>
      <c r="W22" s="319">
        <v>81912</v>
      </c>
      <c r="X22" s="319">
        <v>38035</v>
      </c>
      <c r="Y22" s="319">
        <v>0</v>
      </c>
      <c r="Z22" s="319">
        <v>0</v>
      </c>
      <c r="AA22" s="319">
        <v>5000</v>
      </c>
      <c r="AB22" s="320">
        <v>88547</v>
      </c>
      <c r="AD22" s="321">
        <v>88547</v>
      </c>
    </row>
    <row r="23" spans="1:30" ht="12.75" customHeight="1">
      <c r="A23" s="316"/>
      <c r="B23" s="317" t="s">
        <v>257</v>
      </c>
      <c r="C23" s="318" t="s">
        <v>259</v>
      </c>
      <c r="D23" s="319">
        <v>15620</v>
      </c>
      <c r="E23" s="319">
        <v>12242</v>
      </c>
      <c r="F23" s="319">
        <v>4019</v>
      </c>
      <c r="G23" s="319">
        <v>0</v>
      </c>
      <c r="H23" s="319">
        <v>1240</v>
      </c>
      <c r="I23" s="319">
        <v>0</v>
      </c>
      <c r="J23" s="319">
        <v>0</v>
      </c>
      <c r="K23" s="319">
        <v>0</v>
      </c>
      <c r="L23" s="319">
        <v>0</v>
      </c>
      <c r="M23" s="319">
        <v>0</v>
      </c>
      <c r="N23" s="319">
        <v>0</v>
      </c>
      <c r="O23" s="319">
        <v>67668</v>
      </c>
      <c r="P23" s="373">
        <v>20879</v>
      </c>
      <c r="Q23" s="320">
        <f t="shared" si="0"/>
        <v>88547</v>
      </c>
      <c r="R23" s="316"/>
      <c r="S23" s="318" t="s">
        <v>259</v>
      </c>
      <c r="T23" s="317" t="s">
        <v>257</v>
      </c>
      <c r="U23" s="319">
        <v>1320</v>
      </c>
      <c r="V23" s="319">
        <v>315</v>
      </c>
      <c r="W23" s="319">
        <v>81912</v>
      </c>
      <c r="X23" s="319">
        <v>38035</v>
      </c>
      <c r="Y23" s="319">
        <v>0</v>
      </c>
      <c r="Z23" s="319">
        <v>0</v>
      </c>
      <c r="AA23" s="319">
        <v>5000</v>
      </c>
      <c r="AB23" s="320">
        <v>88547</v>
      </c>
      <c r="AD23" s="321">
        <v>88547</v>
      </c>
    </row>
    <row r="24" spans="1:30" ht="12.75" customHeight="1">
      <c r="A24" s="316" t="s">
        <v>269</v>
      </c>
      <c r="B24" s="317" t="s">
        <v>257</v>
      </c>
      <c r="C24" s="318" t="s">
        <v>53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319">
        <v>0</v>
      </c>
      <c r="J24" s="319">
        <v>0</v>
      </c>
      <c r="K24" s="319">
        <v>0</v>
      </c>
      <c r="L24" s="319">
        <v>0</v>
      </c>
      <c r="M24" s="319">
        <v>0</v>
      </c>
      <c r="N24" s="319">
        <v>0</v>
      </c>
      <c r="O24" s="319">
        <v>2220</v>
      </c>
      <c r="P24" s="373">
        <v>0</v>
      </c>
      <c r="Q24" s="320">
        <f t="shared" si="0"/>
        <v>2220</v>
      </c>
      <c r="R24" s="316" t="s">
        <v>269</v>
      </c>
      <c r="S24" s="318" t="s">
        <v>53</v>
      </c>
      <c r="T24" s="317" t="s">
        <v>257</v>
      </c>
      <c r="U24" s="319">
        <v>0</v>
      </c>
      <c r="V24" s="319">
        <v>0</v>
      </c>
      <c r="W24" s="319">
        <v>2220</v>
      </c>
      <c r="X24" s="319">
        <v>0</v>
      </c>
      <c r="Y24" s="319">
        <v>0</v>
      </c>
      <c r="Z24" s="319">
        <v>0</v>
      </c>
      <c r="AA24" s="319">
        <v>0</v>
      </c>
      <c r="AB24" s="320">
        <v>2220</v>
      </c>
      <c r="AD24" s="321">
        <v>2220</v>
      </c>
    </row>
    <row r="25" spans="1:30" ht="12.75" customHeight="1">
      <c r="A25" s="316"/>
      <c r="B25" s="317" t="s">
        <v>257</v>
      </c>
      <c r="C25" s="318" t="s">
        <v>259</v>
      </c>
      <c r="D25" s="319">
        <v>0</v>
      </c>
      <c r="E25" s="319">
        <v>0</v>
      </c>
      <c r="F25" s="319">
        <v>0</v>
      </c>
      <c r="G25" s="319">
        <v>0</v>
      </c>
      <c r="H25" s="319">
        <v>0</v>
      </c>
      <c r="I25" s="319">
        <v>0</v>
      </c>
      <c r="J25" s="319">
        <v>0</v>
      </c>
      <c r="K25" s="319">
        <v>0</v>
      </c>
      <c r="L25" s="319">
        <v>0</v>
      </c>
      <c r="M25" s="319">
        <v>0</v>
      </c>
      <c r="N25" s="319">
        <v>0</v>
      </c>
      <c r="O25" s="319">
        <v>2220</v>
      </c>
      <c r="P25" s="373">
        <v>0</v>
      </c>
      <c r="Q25" s="320">
        <f>O25+P25</f>
        <v>2220</v>
      </c>
      <c r="R25" s="316"/>
      <c r="S25" s="318" t="s">
        <v>259</v>
      </c>
      <c r="T25" s="317" t="s">
        <v>257</v>
      </c>
      <c r="U25" s="319">
        <v>0</v>
      </c>
      <c r="V25" s="319">
        <v>0</v>
      </c>
      <c r="W25" s="319">
        <v>2220</v>
      </c>
      <c r="X25" s="319">
        <v>0</v>
      </c>
      <c r="Y25" s="319">
        <v>0</v>
      </c>
      <c r="Z25" s="319">
        <v>0</v>
      </c>
      <c r="AA25" s="319">
        <v>0</v>
      </c>
      <c r="AB25" s="320">
        <v>2220</v>
      </c>
      <c r="AD25" s="321">
        <v>2220</v>
      </c>
    </row>
    <row r="26" spans="1:30" ht="12.75">
      <c r="A26" s="316" t="s">
        <v>270</v>
      </c>
      <c r="B26" s="317" t="s">
        <v>257</v>
      </c>
      <c r="C26" s="318" t="s">
        <v>53</v>
      </c>
      <c r="D26" s="319">
        <v>8303</v>
      </c>
      <c r="E26" s="319">
        <v>7883</v>
      </c>
      <c r="F26" s="319">
        <v>2134</v>
      </c>
      <c r="G26" s="319">
        <v>0</v>
      </c>
      <c r="H26" s="319">
        <v>0</v>
      </c>
      <c r="I26" s="319">
        <v>0</v>
      </c>
      <c r="J26" s="319">
        <v>0</v>
      </c>
      <c r="K26" s="319">
        <v>0</v>
      </c>
      <c r="L26" s="319">
        <v>0</v>
      </c>
      <c r="M26" s="319">
        <v>0</v>
      </c>
      <c r="N26" s="319">
        <v>0</v>
      </c>
      <c r="O26" s="319">
        <v>20283</v>
      </c>
      <c r="P26" s="373">
        <v>10437</v>
      </c>
      <c r="Q26" s="320">
        <f t="shared" si="0"/>
        <v>30720</v>
      </c>
      <c r="R26" s="316" t="s">
        <v>270</v>
      </c>
      <c r="S26" s="318" t="s">
        <v>53</v>
      </c>
      <c r="T26" s="317" t="s">
        <v>257</v>
      </c>
      <c r="U26" s="319">
        <v>285</v>
      </c>
      <c r="V26" s="319">
        <v>77</v>
      </c>
      <c r="W26" s="319">
        <v>30358</v>
      </c>
      <c r="X26" s="319">
        <v>19809</v>
      </c>
      <c r="Y26" s="319">
        <v>0</v>
      </c>
      <c r="Z26" s="319">
        <v>0</v>
      </c>
      <c r="AA26" s="319">
        <v>0</v>
      </c>
      <c r="AB26" s="320">
        <v>30720</v>
      </c>
      <c r="AD26" s="321">
        <v>30720</v>
      </c>
    </row>
    <row r="27" spans="1:30" ht="12.75" customHeight="1">
      <c r="A27" s="316"/>
      <c r="B27" s="317" t="s">
        <v>257</v>
      </c>
      <c r="C27" s="318" t="s">
        <v>259</v>
      </c>
      <c r="D27" s="319">
        <v>8303</v>
      </c>
      <c r="E27" s="319">
        <v>7883</v>
      </c>
      <c r="F27" s="319">
        <v>2134</v>
      </c>
      <c r="G27" s="319">
        <v>0</v>
      </c>
      <c r="H27" s="319">
        <v>0</v>
      </c>
      <c r="I27" s="319">
        <v>0</v>
      </c>
      <c r="J27" s="319">
        <v>0</v>
      </c>
      <c r="K27" s="319">
        <v>0</v>
      </c>
      <c r="L27" s="319">
        <v>0</v>
      </c>
      <c r="M27" s="319">
        <v>0</v>
      </c>
      <c r="N27" s="319">
        <v>0</v>
      </c>
      <c r="O27" s="319">
        <v>20283</v>
      </c>
      <c r="P27" s="373">
        <v>10437</v>
      </c>
      <c r="Q27" s="320">
        <f t="shared" si="0"/>
        <v>30720</v>
      </c>
      <c r="R27" s="316"/>
      <c r="S27" s="318" t="s">
        <v>259</v>
      </c>
      <c r="T27" s="317" t="s">
        <v>257</v>
      </c>
      <c r="U27" s="319">
        <v>285</v>
      </c>
      <c r="V27" s="319">
        <v>77</v>
      </c>
      <c r="W27" s="319">
        <v>30358</v>
      </c>
      <c r="X27" s="319">
        <v>19809</v>
      </c>
      <c r="Y27" s="319">
        <v>0</v>
      </c>
      <c r="Z27" s="319">
        <v>0</v>
      </c>
      <c r="AA27" s="319">
        <v>0</v>
      </c>
      <c r="AB27" s="320">
        <v>30720</v>
      </c>
      <c r="AD27" s="321">
        <v>30720</v>
      </c>
    </row>
    <row r="28" spans="1:30" ht="12.75">
      <c r="A28" s="316" t="s">
        <v>271</v>
      </c>
      <c r="B28" s="317" t="s">
        <v>257</v>
      </c>
      <c r="C28" s="318" t="s">
        <v>53</v>
      </c>
      <c r="D28" s="319">
        <v>0</v>
      </c>
      <c r="E28" s="319">
        <v>0</v>
      </c>
      <c r="F28" s="319">
        <v>0</v>
      </c>
      <c r="G28" s="319">
        <v>0</v>
      </c>
      <c r="H28" s="319">
        <v>0</v>
      </c>
      <c r="I28" s="319">
        <v>0</v>
      </c>
      <c r="J28" s="319">
        <v>0</v>
      </c>
      <c r="K28" s="319">
        <v>0</v>
      </c>
      <c r="L28" s="319">
        <v>0</v>
      </c>
      <c r="M28" s="319">
        <v>0</v>
      </c>
      <c r="N28" s="319">
        <v>0</v>
      </c>
      <c r="O28" s="319">
        <v>0</v>
      </c>
      <c r="P28" s="373">
        <v>0</v>
      </c>
      <c r="Q28" s="320">
        <f t="shared" si="0"/>
        <v>0</v>
      </c>
      <c r="R28" s="316" t="s">
        <v>271</v>
      </c>
      <c r="S28" s="318" t="s">
        <v>53</v>
      </c>
      <c r="T28" s="317" t="s">
        <v>257</v>
      </c>
      <c r="U28" s="319">
        <v>0</v>
      </c>
      <c r="V28" s="319">
        <v>0</v>
      </c>
      <c r="W28" s="319">
        <v>0</v>
      </c>
      <c r="X28" s="319">
        <v>0</v>
      </c>
      <c r="Y28" s="319">
        <v>0</v>
      </c>
      <c r="Z28" s="319">
        <v>0</v>
      </c>
      <c r="AA28" s="319">
        <v>0</v>
      </c>
      <c r="AB28" s="320">
        <v>0</v>
      </c>
      <c r="AD28" s="321">
        <v>0</v>
      </c>
    </row>
    <row r="29" spans="1:30" ht="12.75" customHeight="1">
      <c r="A29" s="316"/>
      <c r="B29" s="317" t="s">
        <v>257</v>
      </c>
      <c r="C29" s="318" t="s">
        <v>259</v>
      </c>
      <c r="D29" s="319">
        <v>0</v>
      </c>
      <c r="E29" s="319">
        <v>0</v>
      </c>
      <c r="F29" s="319">
        <v>0</v>
      </c>
      <c r="G29" s="319">
        <v>0</v>
      </c>
      <c r="H29" s="319">
        <v>0</v>
      </c>
      <c r="I29" s="319">
        <v>0</v>
      </c>
      <c r="J29" s="319">
        <v>0</v>
      </c>
      <c r="K29" s="319">
        <v>0</v>
      </c>
      <c r="L29" s="319">
        <v>0</v>
      </c>
      <c r="M29" s="319">
        <v>0</v>
      </c>
      <c r="N29" s="319">
        <v>0</v>
      </c>
      <c r="O29" s="319">
        <v>0</v>
      </c>
      <c r="P29" s="373">
        <v>0</v>
      </c>
      <c r="Q29" s="320">
        <f t="shared" si="0"/>
        <v>0</v>
      </c>
      <c r="R29" s="316"/>
      <c r="S29" s="318" t="s">
        <v>259</v>
      </c>
      <c r="T29" s="317" t="s">
        <v>257</v>
      </c>
      <c r="U29" s="319">
        <v>0</v>
      </c>
      <c r="V29" s="319">
        <v>0</v>
      </c>
      <c r="W29" s="319">
        <v>0</v>
      </c>
      <c r="X29" s="319">
        <v>0</v>
      </c>
      <c r="Y29" s="319">
        <v>0</v>
      </c>
      <c r="Z29" s="319">
        <v>0</v>
      </c>
      <c r="AA29" s="319">
        <v>0</v>
      </c>
      <c r="AB29" s="320">
        <v>0</v>
      </c>
      <c r="AD29" s="321">
        <v>0</v>
      </c>
    </row>
    <row r="30" spans="1:30" ht="12.75">
      <c r="A30" s="324" t="s">
        <v>272</v>
      </c>
      <c r="B30" s="325" t="s">
        <v>257</v>
      </c>
      <c r="C30" s="326" t="s">
        <v>53</v>
      </c>
      <c r="D30" s="327">
        <v>23923</v>
      </c>
      <c r="E30" s="327">
        <v>20125</v>
      </c>
      <c r="F30" s="327">
        <v>6153</v>
      </c>
      <c r="G30" s="327">
        <v>0</v>
      </c>
      <c r="H30" s="327">
        <v>1240</v>
      </c>
      <c r="I30" s="327">
        <v>0</v>
      </c>
      <c r="J30" s="327">
        <v>0</v>
      </c>
      <c r="K30" s="327">
        <v>0</v>
      </c>
      <c r="L30" s="327">
        <v>0</v>
      </c>
      <c r="M30" s="327">
        <v>0</v>
      </c>
      <c r="N30" s="327">
        <v>0</v>
      </c>
      <c r="O30" s="319">
        <v>90171</v>
      </c>
      <c r="P30" s="374">
        <v>31316</v>
      </c>
      <c r="Q30" s="379">
        <f t="shared" si="0"/>
        <v>121487</v>
      </c>
      <c r="R30" s="324" t="s">
        <v>272</v>
      </c>
      <c r="S30" s="326" t="s">
        <v>53</v>
      </c>
      <c r="T30" s="325" t="s">
        <v>257</v>
      </c>
      <c r="U30" s="327">
        <v>1605</v>
      </c>
      <c r="V30" s="327">
        <v>392</v>
      </c>
      <c r="W30" s="327">
        <v>114490</v>
      </c>
      <c r="X30" s="327">
        <v>57844</v>
      </c>
      <c r="Y30" s="327">
        <v>0</v>
      </c>
      <c r="Z30" s="327">
        <v>0</v>
      </c>
      <c r="AA30" s="327">
        <v>5000</v>
      </c>
      <c r="AB30" s="328">
        <v>121487</v>
      </c>
      <c r="AC30" s="311">
        <v>0</v>
      </c>
      <c r="AD30" s="321"/>
    </row>
    <row r="31" spans="1:30" ht="12" customHeight="1">
      <c r="A31" s="324"/>
      <c r="B31" s="325" t="s">
        <v>257</v>
      </c>
      <c r="C31" s="329" t="s">
        <v>259</v>
      </c>
      <c r="D31" s="327">
        <v>23923</v>
      </c>
      <c r="E31" s="327">
        <v>20125</v>
      </c>
      <c r="F31" s="327">
        <v>6153</v>
      </c>
      <c r="G31" s="327">
        <v>0</v>
      </c>
      <c r="H31" s="327">
        <v>1240</v>
      </c>
      <c r="I31" s="327">
        <v>0</v>
      </c>
      <c r="J31" s="327">
        <v>0</v>
      </c>
      <c r="K31" s="327">
        <v>0</v>
      </c>
      <c r="L31" s="327">
        <v>0</v>
      </c>
      <c r="M31" s="327">
        <v>0</v>
      </c>
      <c r="N31" s="327">
        <v>0</v>
      </c>
      <c r="O31" s="319">
        <v>90171</v>
      </c>
      <c r="P31" s="374">
        <v>31316</v>
      </c>
      <c r="Q31" s="379">
        <f t="shared" si="0"/>
        <v>121487</v>
      </c>
      <c r="R31" s="324"/>
      <c r="S31" s="329" t="s">
        <v>259</v>
      </c>
      <c r="T31" s="325" t="s">
        <v>257</v>
      </c>
      <c r="U31" s="327">
        <v>1605</v>
      </c>
      <c r="V31" s="327">
        <v>392</v>
      </c>
      <c r="W31" s="327">
        <v>114490</v>
      </c>
      <c r="X31" s="327">
        <v>57844</v>
      </c>
      <c r="Y31" s="327">
        <v>0</v>
      </c>
      <c r="Z31" s="327">
        <v>0</v>
      </c>
      <c r="AA31" s="327">
        <v>5000</v>
      </c>
      <c r="AB31" s="328">
        <v>121487</v>
      </c>
      <c r="AC31" s="311">
        <v>0</v>
      </c>
      <c r="AD31" s="321"/>
    </row>
    <row r="32" spans="1:30" ht="12.75">
      <c r="A32" s="316" t="s">
        <v>273</v>
      </c>
      <c r="B32" s="317" t="s">
        <v>257</v>
      </c>
      <c r="C32" s="318" t="s">
        <v>53</v>
      </c>
      <c r="D32" s="319">
        <v>25514</v>
      </c>
      <c r="E32" s="319">
        <v>19294</v>
      </c>
      <c r="F32" s="319">
        <v>6673</v>
      </c>
      <c r="G32" s="319">
        <v>0</v>
      </c>
      <c r="H32" s="319">
        <v>8640</v>
      </c>
      <c r="I32" s="319">
        <v>0</v>
      </c>
      <c r="J32" s="319">
        <v>0</v>
      </c>
      <c r="K32" s="319">
        <v>0</v>
      </c>
      <c r="L32" s="319">
        <v>0</v>
      </c>
      <c r="M32" s="319">
        <v>0</v>
      </c>
      <c r="N32" s="319">
        <v>0</v>
      </c>
      <c r="O32" s="319">
        <v>92118</v>
      </c>
      <c r="P32" s="373">
        <v>40827</v>
      </c>
      <c r="Q32" s="320">
        <f t="shared" si="0"/>
        <v>132945</v>
      </c>
      <c r="R32" s="316" t="s">
        <v>273</v>
      </c>
      <c r="S32" s="318" t="s">
        <v>53</v>
      </c>
      <c r="T32" s="317" t="s">
        <v>257</v>
      </c>
      <c r="U32" s="319">
        <v>1005</v>
      </c>
      <c r="V32" s="319">
        <v>271</v>
      </c>
      <c r="W32" s="319">
        <v>127269</v>
      </c>
      <c r="X32" s="319">
        <v>47250</v>
      </c>
      <c r="Y32" s="319">
        <v>0</v>
      </c>
      <c r="Z32" s="319">
        <v>0</v>
      </c>
      <c r="AA32" s="319">
        <v>4400</v>
      </c>
      <c r="AB32" s="320">
        <v>132945</v>
      </c>
      <c r="AD32" s="321">
        <v>132945</v>
      </c>
    </row>
    <row r="33" spans="1:30" ht="12.75" customHeight="1">
      <c r="A33" s="316"/>
      <c r="B33" s="317" t="s">
        <v>257</v>
      </c>
      <c r="C33" s="318" t="s">
        <v>259</v>
      </c>
      <c r="D33" s="319">
        <v>25514</v>
      </c>
      <c r="E33" s="319">
        <v>19294</v>
      </c>
      <c r="F33" s="319">
        <v>6673</v>
      </c>
      <c r="G33" s="319">
        <v>0</v>
      </c>
      <c r="H33" s="319">
        <v>8640</v>
      </c>
      <c r="I33" s="319">
        <v>0</v>
      </c>
      <c r="J33" s="319">
        <v>0</v>
      </c>
      <c r="K33" s="319">
        <v>0</v>
      </c>
      <c r="L33" s="319">
        <v>0</v>
      </c>
      <c r="M33" s="319">
        <v>0</v>
      </c>
      <c r="N33" s="319">
        <v>0</v>
      </c>
      <c r="O33" s="319">
        <v>92118</v>
      </c>
      <c r="P33" s="373">
        <v>40827</v>
      </c>
      <c r="Q33" s="320">
        <f t="shared" si="0"/>
        <v>132945</v>
      </c>
      <c r="R33" s="316"/>
      <c r="S33" s="318" t="s">
        <v>259</v>
      </c>
      <c r="T33" s="317" t="s">
        <v>257</v>
      </c>
      <c r="U33" s="319">
        <v>1005</v>
      </c>
      <c r="V33" s="319">
        <v>271</v>
      </c>
      <c r="W33" s="319">
        <v>127269</v>
      </c>
      <c r="X33" s="319">
        <v>47250</v>
      </c>
      <c r="Y33" s="319">
        <v>0</v>
      </c>
      <c r="Z33" s="319">
        <v>0</v>
      </c>
      <c r="AA33" s="319">
        <v>4400</v>
      </c>
      <c r="AB33" s="320">
        <v>132945</v>
      </c>
      <c r="AD33" s="321">
        <v>132945</v>
      </c>
    </row>
    <row r="34" spans="1:30" ht="25.5">
      <c r="A34" s="316" t="s">
        <v>274</v>
      </c>
      <c r="B34" s="317" t="s">
        <v>257</v>
      </c>
      <c r="C34" s="318" t="s">
        <v>53</v>
      </c>
      <c r="D34" s="319">
        <v>5465</v>
      </c>
      <c r="E34" s="319">
        <v>5065</v>
      </c>
      <c r="F34" s="319">
        <v>1368</v>
      </c>
      <c r="G34" s="319">
        <v>0</v>
      </c>
      <c r="H34" s="319">
        <v>0</v>
      </c>
      <c r="I34" s="319">
        <v>0</v>
      </c>
      <c r="J34" s="319">
        <v>0</v>
      </c>
      <c r="K34" s="319">
        <v>0</v>
      </c>
      <c r="L34" s="319">
        <v>0</v>
      </c>
      <c r="M34" s="319">
        <v>0</v>
      </c>
      <c r="N34" s="319">
        <v>0</v>
      </c>
      <c r="O34" s="319">
        <v>27259</v>
      </c>
      <c r="P34" s="373">
        <v>6833</v>
      </c>
      <c r="Q34" s="320">
        <f t="shared" si="0"/>
        <v>34092</v>
      </c>
      <c r="R34" s="316" t="s">
        <v>274</v>
      </c>
      <c r="S34" s="318" t="s">
        <v>53</v>
      </c>
      <c r="T34" s="317" t="s">
        <v>257</v>
      </c>
      <c r="U34" s="319">
        <v>623</v>
      </c>
      <c r="V34" s="319">
        <v>163</v>
      </c>
      <c r="W34" s="319">
        <v>33306</v>
      </c>
      <c r="X34" s="319">
        <v>16220</v>
      </c>
      <c r="Y34" s="319">
        <v>0</v>
      </c>
      <c r="Z34" s="319">
        <v>0</v>
      </c>
      <c r="AA34" s="319">
        <v>0</v>
      </c>
      <c r="AB34" s="320">
        <v>34092</v>
      </c>
      <c r="AD34" s="321">
        <v>34092</v>
      </c>
    </row>
    <row r="35" spans="1:30" ht="13.5" customHeight="1">
      <c r="A35" s="316"/>
      <c r="B35" s="317" t="s">
        <v>257</v>
      </c>
      <c r="C35" s="318" t="s">
        <v>259</v>
      </c>
      <c r="D35" s="319">
        <v>5465</v>
      </c>
      <c r="E35" s="319">
        <v>5065</v>
      </c>
      <c r="F35" s="319">
        <v>1368</v>
      </c>
      <c r="G35" s="319">
        <v>0</v>
      </c>
      <c r="H35" s="319">
        <v>0</v>
      </c>
      <c r="I35" s="319">
        <v>0</v>
      </c>
      <c r="J35" s="319">
        <v>0</v>
      </c>
      <c r="K35" s="319">
        <v>0</v>
      </c>
      <c r="L35" s="319">
        <v>0</v>
      </c>
      <c r="M35" s="319">
        <v>0</v>
      </c>
      <c r="N35" s="319">
        <v>0</v>
      </c>
      <c r="O35" s="319">
        <v>27259</v>
      </c>
      <c r="P35" s="373">
        <v>6833</v>
      </c>
      <c r="Q35" s="320">
        <f t="shared" si="0"/>
        <v>34092</v>
      </c>
      <c r="R35" s="316"/>
      <c r="S35" s="318" t="s">
        <v>259</v>
      </c>
      <c r="T35" s="317" t="s">
        <v>257</v>
      </c>
      <c r="U35" s="319">
        <v>623</v>
      </c>
      <c r="V35" s="319">
        <v>163</v>
      </c>
      <c r="W35" s="319">
        <v>33306</v>
      </c>
      <c r="X35" s="319">
        <v>16220</v>
      </c>
      <c r="Y35" s="319">
        <v>0</v>
      </c>
      <c r="Z35" s="319">
        <v>0</v>
      </c>
      <c r="AA35" s="319">
        <v>0</v>
      </c>
      <c r="AB35" s="320">
        <v>34092</v>
      </c>
      <c r="AD35" s="321">
        <v>34092</v>
      </c>
    </row>
    <row r="36" spans="1:30" s="330" customFormat="1" ht="12.75">
      <c r="A36" s="324" t="s">
        <v>275</v>
      </c>
      <c r="B36" s="325" t="s">
        <v>257</v>
      </c>
      <c r="C36" s="326" t="s">
        <v>53</v>
      </c>
      <c r="D36" s="327">
        <v>30979</v>
      </c>
      <c r="E36" s="327">
        <v>24359</v>
      </c>
      <c r="F36" s="327">
        <v>8041</v>
      </c>
      <c r="G36" s="327">
        <v>0</v>
      </c>
      <c r="H36" s="327">
        <v>8640</v>
      </c>
      <c r="I36" s="327">
        <v>0</v>
      </c>
      <c r="J36" s="327">
        <v>0</v>
      </c>
      <c r="K36" s="327">
        <v>0</v>
      </c>
      <c r="L36" s="327">
        <v>0</v>
      </c>
      <c r="M36" s="327">
        <v>0</v>
      </c>
      <c r="N36" s="327">
        <v>0</v>
      </c>
      <c r="O36" s="319">
        <v>119377</v>
      </c>
      <c r="P36" s="374">
        <v>47660</v>
      </c>
      <c r="Q36" s="379">
        <f t="shared" si="0"/>
        <v>167037</v>
      </c>
      <c r="R36" s="324" t="s">
        <v>275</v>
      </c>
      <c r="S36" s="326" t="s">
        <v>53</v>
      </c>
      <c r="T36" s="325" t="s">
        <v>257</v>
      </c>
      <c r="U36" s="327">
        <v>1628</v>
      </c>
      <c r="V36" s="327">
        <v>434</v>
      </c>
      <c r="W36" s="327">
        <v>160575</v>
      </c>
      <c r="X36" s="327">
        <v>63470</v>
      </c>
      <c r="Y36" s="327">
        <v>0</v>
      </c>
      <c r="Z36" s="327">
        <v>0</v>
      </c>
      <c r="AA36" s="327">
        <v>4400</v>
      </c>
      <c r="AB36" s="328">
        <v>167037</v>
      </c>
      <c r="AD36" s="321">
        <v>167037</v>
      </c>
    </row>
    <row r="37" spans="1:30" s="330" customFormat="1" ht="12.75" customHeight="1">
      <c r="A37" s="324"/>
      <c r="B37" s="325" t="s">
        <v>257</v>
      </c>
      <c r="C37" s="329" t="s">
        <v>259</v>
      </c>
      <c r="D37" s="327">
        <v>30979</v>
      </c>
      <c r="E37" s="327">
        <v>24359</v>
      </c>
      <c r="F37" s="327">
        <v>8041</v>
      </c>
      <c r="G37" s="327">
        <v>0</v>
      </c>
      <c r="H37" s="327">
        <v>8640</v>
      </c>
      <c r="I37" s="327">
        <v>0</v>
      </c>
      <c r="J37" s="327">
        <v>0</v>
      </c>
      <c r="K37" s="327">
        <v>0</v>
      </c>
      <c r="L37" s="327">
        <v>0</v>
      </c>
      <c r="M37" s="327">
        <v>0</v>
      </c>
      <c r="N37" s="327">
        <v>0</v>
      </c>
      <c r="O37" s="319">
        <v>119377</v>
      </c>
      <c r="P37" s="374">
        <v>47660</v>
      </c>
      <c r="Q37" s="379">
        <f t="shared" si="0"/>
        <v>167037</v>
      </c>
      <c r="R37" s="324"/>
      <c r="S37" s="329" t="s">
        <v>259</v>
      </c>
      <c r="T37" s="325" t="s">
        <v>257</v>
      </c>
      <c r="U37" s="327">
        <v>1628</v>
      </c>
      <c r="V37" s="327">
        <v>434</v>
      </c>
      <c r="W37" s="327">
        <v>160575</v>
      </c>
      <c r="X37" s="327">
        <v>63470</v>
      </c>
      <c r="Y37" s="327">
        <v>0</v>
      </c>
      <c r="Z37" s="327">
        <v>0</v>
      </c>
      <c r="AA37" s="327">
        <v>4400</v>
      </c>
      <c r="AB37" s="328">
        <v>167037</v>
      </c>
      <c r="AD37" s="321">
        <v>167037</v>
      </c>
    </row>
    <row r="38" spans="1:30" ht="12.75">
      <c r="A38" s="316" t="s">
        <v>276</v>
      </c>
      <c r="B38" s="317" t="s">
        <v>257</v>
      </c>
      <c r="C38" s="318" t="s">
        <v>53</v>
      </c>
      <c r="D38" s="319">
        <v>6720</v>
      </c>
      <c r="E38" s="319">
        <v>0</v>
      </c>
      <c r="F38" s="319">
        <v>0</v>
      </c>
      <c r="G38" s="319">
        <v>0</v>
      </c>
      <c r="H38" s="319">
        <v>0</v>
      </c>
      <c r="I38" s="319">
        <v>0</v>
      </c>
      <c r="J38" s="319">
        <v>0</v>
      </c>
      <c r="K38" s="319">
        <v>0</v>
      </c>
      <c r="L38" s="319">
        <v>0</v>
      </c>
      <c r="M38" s="319">
        <v>0</v>
      </c>
      <c r="N38" s="319">
        <v>0</v>
      </c>
      <c r="O38" s="319">
        <v>535</v>
      </c>
      <c r="P38" s="373">
        <v>6720</v>
      </c>
      <c r="Q38" s="320">
        <f t="shared" si="0"/>
        <v>7255</v>
      </c>
      <c r="R38" s="316" t="s">
        <v>276</v>
      </c>
      <c r="S38" s="318" t="s">
        <v>53</v>
      </c>
      <c r="T38" s="317" t="s">
        <v>257</v>
      </c>
      <c r="U38" s="319">
        <v>229</v>
      </c>
      <c r="V38" s="319">
        <v>62</v>
      </c>
      <c r="W38" s="319">
        <v>4864</v>
      </c>
      <c r="X38" s="319">
        <v>0</v>
      </c>
      <c r="Y38" s="319">
        <v>0</v>
      </c>
      <c r="Z38" s="319">
        <v>2100</v>
      </c>
      <c r="AA38" s="319">
        <v>0</v>
      </c>
      <c r="AB38" s="320">
        <v>7255</v>
      </c>
      <c r="AD38" s="321">
        <v>7255</v>
      </c>
    </row>
    <row r="39" spans="1:30" ht="12.75" customHeight="1">
      <c r="A39" s="316"/>
      <c r="B39" s="317" t="s">
        <v>257</v>
      </c>
      <c r="C39" s="318" t="s">
        <v>259</v>
      </c>
      <c r="D39" s="319">
        <v>6720</v>
      </c>
      <c r="E39" s="319">
        <v>0</v>
      </c>
      <c r="F39" s="319">
        <v>0</v>
      </c>
      <c r="G39" s="319">
        <v>0</v>
      </c>
      <c r="H39" s="319">
        <v>0</v>
      </c>
      <c r="I39" s="319">
        <v>0</v>
      </c>
      <c r="J39" s="319">
        <v>0</v>
      </c>
      <c r="K39" s="319">
        <v>0</v>
      </c>
      <c r="L39" s="319">
        <v>0</v>
      </c>
      <c r="M39" s="319">
        <v>0</v>
      </c>
      <c r="N39" s="319">
        <v>0</v>
      </c>
      <c r="O39" s="319">
        <v>535</v>
      </c>
      <c r="P39" s="373">
        <v>6720</v>
      </c>
      <c r="Q39" s="320">
        <f>O39+P39</f>
        <v>7255</v>
      </c>
      <c r="R39" s="316"/>
      <c r="S39" s="318" t="s">
        <v>259</v>
      </c>
      <c r="T39" s="317" t="s">
        <v>257</v>
      </c>
      <c r="U39" s="319">
        <v>229</v>
      </c>
      <c r="V39" s="319">
        <v>62</v>
      </c>
      <c r="W39" s="319">
        <v>4864</v>
      </c>
      <c r="X39" s="319">
        <v>0</v>
      </c>
      <c r="Y39" s="319">
        <v>0</v>
      </c>
      <c r="Z39" s="319">
        <v>2100</v>
      </c>
      <c r="AA39" s="319">
        <v>0</v>
      </c>
      <c r="AB39" s="320">
        <v>7255</v>
      </c>
      <c r="AD39" s="321">
        <v>7255</v>
      </c>
    </row>
    <row r="40" spans="1:30" ht="25.5">
      <c r="A40" s="316" t="s">
        <v>277</v>
      </c>
      <c r="B40" s="317" t="s">
        <v>278</v>
      </c>
      <c r="C40" s="318" t="s">
        <v>53</v>
      </c>
      <c r="D40" s="319">
        <v>666</v>
      </c>
      <c r="E40" s="319">
        <v>0</v>
      </c>
      <c r="F40" s="319">
        <v>8180</v>
      </c>
      <c r="G40" s="319">
        <v>0</v>
      </c>
      <c r="H40" s="319">
        <v>0</v>
      </c>
      <c r="I40" s="319">
        <v>0</v>
      </c>
      <c r="J40" s="319">
        <v>0</v>
      </c>
      <c r="K40" s="319">
        <v>0</v>
      </c>
      <c r="L40" s="319">
        <v>0</v>
      </c>
      <c r="M40" s="319">
        <v>0</v>
      </c>
      <c r="N40" s="319">
        <v>0</v>
      </c>
      <c r="O40" s="319">
        <v>23488</v>
      </c>
      <c r="P40" s="373">
        <v>8846</v>
      </c>
      <c r="Q40" s="320">
        <f t="shared" si="0"/>
        <v>32334</v>
      </c>
      <c r="R40" s="316" t="s">
        <v>279</v>
      </c>
      <c r="S40" s="318" t="s">
        <v>53</v>
      </c>
      <c r="T40" s="317" t="s">
        <v>278</v>
      </c>
      <c r="U40" s="319">
        <v>17782</v>
      </c>
      <c r="V40" s="319">
        <v>4738</v>
      </c>
      <c r="W40" s="319">
        <v>9814</v>
      </c>
      <c r="X40" s="319">
        <v>0</v>
      </c>
      <c r="Y40" s="319">
        <v>0</v>
      </c>
      <c r="Z40" s="319">
        <v>0</v>
      </c>
      <c r="AA40" s="319">
        <v>0</v>
      </c>
      <c r="AB40" s="320">
        <v>32334</v>
      </c>
      <c r="AD40" s="321">
        <v>32334</v>
      </c>
    </row>
    <row r="41" spans="1:30" ht="12.75" customHeight="1">
      <c r="A41" s="316"/>
      <c r="B41" s="317" t="s">
        <v>278</v>
      </c>
      <c r="C41" s="318" t="s">
        <v>259</v>
      </c>
      <c r="D41" s="319">
        <v>666</v>
      </c>
      <c r="E41" s="319">
        <v>0</v>
      </c>
      <c r="F41" s="319">
        <v>8180</v>
      </c>
      <c r="G41" s="319">
        <v>0</v>
      </c>
      <c r="H41" s="319">
        <v>0</v>
      </c>
      <c r="I41" s="319">
        <v>0</v>
      </c>
      <c r="J41" s="319">
        <v>0</v>
      </c>
      <c r="K41" s="319">
        <v>0</v>
      </c>
      <c r="L41" s="319">
        <v>0</v>
      </c>
      <c r="M41" s="319">
        <v>0</v>
      </c>
      <c r="N41" s="319">
        <v>0</v>
      </c>
      <c r="O41" s="319">
        <v>23488</v>
      </c>
      <c r="P41" s="373">
        <v>8846</v>
      </c>
      <c r="Q41" s="320">
        <f t="shared" si="0"/>
        <v>32334</v>
      </c>
      <c r="R41" s="316"/>
      <c r="S41" s="318" t="s">
        <v>259</v>
      </c>
      <c r="T41" s="317" t="s">
        <v>278</v>
      </c>
      <c r="U41" s="319">
        <v>17782</v>
      </c>
      <c r="V41" s="319">
        <v>4738</v>
      </c>
      <c r="W41" s="319">
        <v>9814</v>
      </c>
      <c r="X41" s="319">
        <v>0</v>
      </c>
      <c r="Y41" s="319">
        <v>0</v>
      </c>
      <c r="Z41" s="319">
        <v>0</v>
      </c>
      <c r="AA41" s="319">
        <v>0</v>
      </c>
      <c r="AB41" s="320">
        <v>32334</v>
      </c>
      <c r="AD41" s="321">
        <v>32334</v>
      </c>
    </row>
    <row r="42" spans="1:30" s="331" customFormat="1" ht="12.75">
      <c r="A42" s="324" t="s">
        <v>280</v>
      </c>
      <c r="B42" s="325" t="s">
        <v>281</v>
      </c>
      <c r="C42" s="318" t="s">
        <v>53</v>
      </c>
      <c r="D42" s="327">
        <v>62288</v>
      </c>
      <c r="E42" s="327">
        <v>44484</v>
      </c>
      <c r="F42" s="327">
        <v>22374</v>
      </c>
      <c r="G42" s="327">
        <v>0</v>
      </c>
      <c r="H42" s="327">
        <v>9880</v>
      </c>
      <c r="I42" s="327">
        <v>0</v>
      </c>
      <c r="J42" s="327">
        <v>0</v>
      </c>
      <c r="K42" s="327">
        <v>0</v>
      </c>
      <c r="L42" s="327">
        <v>0</v>
      </c>
      <c r="M42" s="327">
        <v>0</v>
      </c>
      <c r="N42" s="327">
        <v>0</v>
      </c>
      <c r="O42" s="327">
        <v>233571</v>
      </c>
      <c r="P42" s="374">
        <v>94542</v>
      </c>
      <c r="Q42" s="379">
        <f t="shared" si="0"/>
        <v>328113</v>
      </c>
      <c r="R42" s="324" t="s">
        <v>280</v>
      </c>
      <c r="S42" s="329" t="s">
        <v>53</v>
      </c>
      <c r="T42" s="325" t="s">
        <v>281</v>
      </c>
      <c r="U42" s="327">
        <v>21244</v>
      </c>
      <c r="V42" s="327">
        <v>5626</v>
      </c>
      <c r="W42" s="327">
        <v>289743</v>
      </c>
      <c r="X42" s="327">
        <v>121314</v>
      </c>
      <c r="Y42" s="327">
        <v>0</v>
      </c>
      <c r="Z42" s="327">
        <v>2100</v>
      </c>
      <c r="AA42" s="327">
        <v>9400</v>
      </c>
      <c r="AB42" s="328">
        <v>328113</v>
      </c>
      <c r="AD42" s="332"/>
    </row>
    <row r="43" spans="1:30" s="331" customFormat="1" ht="13.5" customHeight="1">
      <c r="A43" s="324"/>
      <c r="B43" s="325" t="s">
        <v>281</v>
      </c>
      <c r="C43" s="329" t="s">
        <v>259</v>
      </c>
      <c r="D43" s="327">
        <v>62288</v>
      </c>
      <c r="E43" s="327">
        <v>44484</v>
      </c>
      <c r="F43" s="327">
        <v>22374</v>
      </c>
      <c r="G43" s="327">
        <v>0</v>
      </c>
      <c r="H43" s="327">
        <v>9880</v>
      </c>
      <c r="I43" s="327">
        <v>0</v>
      </c>
      <c r="J43" s="327">
        <v>0</v>
      </c>
      <c r="K43" s="327">
        <v>0</v>
      </c>
      <c r="L43" s="327">
        <v>0</v>
      </c>
      <c r="M43" s="327">
        <v>0</v>
      </c>
      <c r="N43" s="327">
        <v>0</v>
      </c>
      <c r="O43" s="327">
        <v>233571</v>
      </c>
      <c r="P43" s="374">
        <v>94542</v>
      </c>
      <c r="Q43" s="379">
        <f t="shared" si="0"/>
        <v>328113</v>
      </c>
      <c r="R43" s="324"/>
      <c r="S43" s="329" t="s">
        <v>259</v>
      </c>
      <c r="T43" s="325" t="s">
        <v>281</v>
      </c>
      <c r="U43" s="327">
        <v>21244</v>
      </c>
      <c r="V43" s="327">
        <v>5626</v>
      </c>
      <c r="W43" s="327">
        <v>289743</v>
      </c>
      <c r="X43" s="327">
        <v>121314</v>
      </c>
      <c r="Y43" s="327">
        <v>0</v>
      </c>
      <c r="Z43" s="327">
        <v>2100</v>
      </c>
      <c r="AA43" s="327">
        <v>9400</v>
      </c>
      <c r="AB43" s="328">
        <v>328113</v>
      </c>
      <c r="AD43" s="332"/>
    </row>
    <row r="44" spans="1:30" ht="12.75">
      <c r="A44" s="316" t="s">
        <v>282</v>
      </c>
      <c r="B44" s="317" t="s">
        <v>257</v>
      </c>
      <c r="C44" s="318" t="s">
        <v>53</v>
      </c>
      <c r="D44" s="319">
        <v>1230</v>
      </c>
      <c r="E44" s="319">
        <v>0</v>
      </c>
      <c r="F44" s="319">
        <v>332</v>
      </c>
      <c r="G44" s="319">
        <v>0</v>
      </c>
      <c r="H44" s="319">
        <v>0</v>
      </c>
      <c r="I44" s="319">
        <v>0</v>
      </c>
      <c r="J44" s="319">
        <v>10000</v>
      </c>
      <c r="K44" s="319">
        <v>0</v>
      </c>
      <c r="L44" s="319">
        <v>0</v>
      </c>
      <c r="M44" s="319">
        <v>0</v>
      </c>
      <c r="N44" s="319">
        <v>0</v>
      </c>
      <c r="O44" s="319">
        <v>38503</v>
      </c>
      <c r="P44" s="373">
        <v>11562</v>
      </c>
      <c r="Q44" s="320">
        <f t="shared" si="0"/>
        <v>50065</v>
      </c>
      <c r="R44" s="316" t="s">
        <v>282</v>
      </c>
      <c r="S44" s="318" t="s">
        <v>53</v>
      </c>
      <c r="T44" s="317" t="s">
        <v>257</v>
      </c>
      <c r="U44" s="319">
        <v>21951</v>
      </c>
      <c r="V44" s="319">
        <v>5305</v>
      </c>
      <c r="W44" s="319">
        <v>22809</v>
      </c>
      <c r="X44" s="319">
        <v>0</v>
      </c>
      <c r="Y44" s="319">
        <v>0</v>
      </c>
      <c r="Z44" s="319">
        <v>0</v>
      </c>
      <c r="AA44" s="319">
        <v>0</v>
      </c>
      <c r="AB44" s="320">
        <v>50065</v>
      </c>
      <c r="AD44" s="321">
        <v>50065</v>
      </c>
    </row>
    <row r="45" spans="1:30" ht="12.75" customHeight="1">
      <c r="A45" s="316"/>
      <c r="B45" s="317" t="s">
        <v>257</v>
      </c>
      <c r="C45" s="318" t="s">
        <v>259</v>
      </c>
      <c r="D45" s="319">
        <v>1230</v>
      </c>
      <c r="E45" s="319">
        <v>0</v>
      </c>
      <c r="F45" s="319">
        <v>332</v>
      </c>
      <c r="G45" s="319">
        <v>0</v>
      </c>
      <c r="H45" s="319">
        <v>0</v>
      </c>
      <c r="I45" s="319">
        <v>0</v>
      </c>
      <c r="J45" s="319">
        <v>10000</v>
      </c>
      <c r="K45" s="319">
        <v>0</v>
      </c>
      <c r="L45" s="319">
        <v>0</v>
      </c>
      <c r="M45" s="319">
        <v>0</v>
      </c>
      <c r="N45" s="319">
        <v>0</v>
      </c>
      <c r="O45" s="319">
        <v>38503</v>
      </c>
      <c r="P45" s="373">
        <v>11562</v>
      </c>
      <c r="Q45" s="320">
        <f t="shared" si="0"/>
        <v>50065</v>
      </c>
      <c r="R45" s="316"/>
      <c r="S45" s="318" t="s">
        <v>259</v>
      </c>
      <c r="T45" s="317" t="s">
        <v>257</v>
      </c>
      <c r="U45" s="319">
        <v>21951</v>
      </c>
      <c r="V45" s="319">
        <v>5305</v>
      </c>
      <c r="W45" s="319">
        <v>22809</v>
      </c>
      <c r="X45" s="319">
        <v>0</v>
      </c>
      <c r="Y45" s="319">
        <v>0</v>
      </c>
      <c r="Z45" s="319">
        <v>0</v>
      </c>
      <c r="AA45" s="319">
        <v>0</v>
      </c>
      <c r="AB45" s="320">
        <v>50065</v>
      </c>
      <c r="AD45" s="321">
        <v>50065</v>
      </c>
    </row>
    <row r="46" spans="1:30" ht="25.5">
      <c r="A46" s="316" t="s">
        <v>283</v>
      </c>
      <c r="B46" s="317" t="s">
        <v>257</v>
      </c>
      <c r="C46" s="318" t="s">
        <v>53</v>
      </c>
      <c r="D46" s="319">
        <v>480</v>
      </c>
      <c r="E46" s="319">
        <v>0</v>
      </c>
      <c r="F46" s="319">
        <v>130</v>
      </c>
      <c r="G46" s="319">
        <v>0</v>
      </c>
      <c r="H46" s="319">
        <v>0</v>
      </c>
      <c r="I46" s="319">
        <v>0</v>
      </c>
      <c r="J46" s="319">
        <v>0</v>
      </c>
      <c r="K46" s="319">
        <v>0</v>
      </c>
      <c r="L46" s="319">
        <v>0</v>
      </c>
      <c r="M46" s="319">
        <v>0</v>
      </c>
      <c r="N46" s="319">
        <v>0</v>
      </c>
      <c r="O46" s="319">
        <v>2739</v>
      </c>
      <c r="P46" s="373">
        <v>610</v>
      </c>
      <c r="Q46" s="320">
        <f t="shared" si="0"/>
        <v>3349</v>
      </c>
      <c r="R46" s="316" t="s">
        <v>283</v>
      </c>
      <c r="S46" s="318" t="s">
        <v>53</v>
      </c>
      <c r="T46" s="317" t="s">
        <v>257</v>
      </c>
      <c r="U46" s="319">
        <v>1518</v>
      </c>
      <c r="V46" s="319">
        <v>0</v>
      </c>
      <c r="W46" s="319">
        <v>469</v>
      </c>
      <c r="X46" s="319">
        <v>0</v>
      </c>
      <c r="Y46" s="319">
        <v>0</v>
      </c>
      <c r="Z46" s="319">
        <v>1362</v>
      </c>
      <c r="AA46" s="319">
        <v>0</v>
      </c>
      <c r="AB46" s="320">
        <v>3349</v>
      </c>
      <c r="AD46" s="321">
        <v>3349</v>
      </c>
    </row>
    <row r="47" spans="1:30" ht="12.75" customHeight="1">
      <c r="A47" s="316"/>
      <c r="B47" s="317" t="s">
        <v>257</v>
      </c>
      <c r="C47" s="318" t="s">
        <v>259</v>
      </c>
      <c r="D47" s="319">
        <v>480</v>
      </c>
      <c r="E47" s="319">
        <v>0</v>
      </c>
      <c r="F47" s="319">
        <v>130</v>
      </c>
      <c r="G47" s="319">
        <v>0</v>
      </c>
      <c r="H47" s="319">
        <v>0</v>
      </c>
      <c r="I47" s="319">
        <v>0</v>
      </c>
      <c r="J47" s="319">
        <v>0</v>
      </c>
      <c r="K47" s="319">
        <v>0</v>
      </c>
      <c r="L47" s="319">
        <v>0</v>
      </c>
      <c r="M47" s="319">
        <v>0</v>
      </c>
      <c r="N47" s="319">
        <v>0</v>
      </c>
      <c r="O47" s="319">
        <v>2739</v>
      </c>
      <c r="P47" s="373">
        <v>610</v>
      </c>
      <c r="Q47" s="320">
        <f t="shared" si="0"/>
        <v>3349</v>
      </c>
      <c r="R47" s="316"/>
      <c r="S47" s="318" t="s">
        <v>259</v>
      </c>
      <c r="T47" s="317" t="s">
        <v>257</v>
      </c>
      <c r="U47" s="319">
        <v>1518</v>
      </c>
      <c r="V47" s="319">
        <v>0</v>
      </c>
      <c r="W47" s="319">
        <v>469</v>
      </c>
      <c r="X47" s="319">
        <v>0</v>
      </c>
      <c r="Y47" s="319">
        <v>0</v>
      </c>
      <c r="Z47" s="319">
        <v>1362</v>
      </c>
      <c r="AA47" s="319">
        <v>0</v>
      </c>
      <c r="AB47" s="320">
        <v>3349</v>
      </c>
      <c r="AD47" s="321">
        <v>3349</v>
      </c>
    </row>
    <row r="48" spans="1:30" ht="12.75">
      <c r="A48" s="316" t="s">
        <v>284</v>
      </c>
      <c r="B48" s="317" t="s">
        <v>257</v>
      </c>
      <c r="C48" s="318" t="s">
        <v>53</v>
      </c>
      <c r="D48" s="319">
        <v>0</v>
      </c>
      <c r="E48" s="319">
        <v>0</v>
      </c>
      <c r="F48" s="319">
        <v>0</v>
      </c>
      <c r="G48" s="319">
        <v>0</v>
      </c>
      <c r="H48" s="319">
        <v>0</v>
      </c>
      <c r="I48" s="319">
        <v>0</v>
      </c>
      <c r="J48" s="319">
        <v>0</v>
      </c>
      <c r="K48" s="319">
        <v>0</v>
      </c>
      <c r="L48" s="319">
        <v>0</v>
      </c>
      <c r="M48" s="319">
        <v>0</v>
      </c>
      <c r="N48" s="319">
        <v>0</v>
      </c>
      <c r="O48" s="319">
        <v>18476</v>
      </c>
      <c r="P48" s="373">
        <v>0</v>
      </c>
      <c r="Q48" s="320">
        <f t="shared" si="0"/>
        <v>18476</v>
      </c>
      <c r="R48" s="316" t="s">
        <v>284</v>
      </c>
      <c r="S48" s="318" t="s">
        <v>53</v>
      </c>
      <c r="T48" s="317" t="s">
        <v>257</v>
      </c>
      <c r="U48" s="319">
        <v>8565</v>
      </c>
      <c r="V48" s="319">
        <v>2207</v>
      </c>
      <c r="W48" s="319">
        <v>7704</v>
      </c>
      <c r="X48" s="319">
        <v>0</v>
      </c>
      <c r="Y48" s="319">
        <v>0</v>
      </c>
      <c r="Z48" s="319">
        <v>0</v>
      </c>
      <c r="AA48" s="319">
        <v>0</v>
      </c>
      <c r="AB48" s="320">
        <v>18476</v>
      </c>
      <c r="AD48" s="321">
        <v>18476</v>
      </c>
    </row>
    <row r="49" spans="1:30" ht="12.75" customHeight="1">
      <c r="A49" s="316"/>
      <c r="B49" s="317" t="s">
        <v>257</v>
      </c>
      <c r="C49" s="318" t="s">
        <v>259</v>
      </c>
      <c r="D49" s="319">
        <v>0</v>
      </c>
      <c r="E49" s="319">
        <v>0</v>
      </c>
      <c r="F49" s="319">
        <v>0</v>
      </c>
      <c r="G49" s="319">
        <v>0</v>
      </c>
      <c r="H49" s="319">
        <v>0</v>
      </c>
      <c r="I49" s="319">
        <v>0</v>
      </c>
      <c r="J49" s="319">
        <v>0</v>
      </c>
      <c r="K49" s="319">
        <v>0</v>
      </c>
      <c r="L49" s="319">
        <v>0</v>
      </c>
      <c r="M49" s="319">
        <v>0</v>
      </c>
      <c r="N49" s="319">
        <v>0</v>
      </c>
      <c r="O49" s="319">
        <v>18476</v>
      </c>
      <c r="P49" s="373">
        <v>0</v>
      </c>
      <c r="Q49" s="320">
        <f>O49+P49</f>
        <v>18476</v>
      </c>
      <c r="R49" s="316"/>
      <c r="S49" s="318" t="s">
        <v>259</v>
      </c>
      <c r="T49" s="317" t="s">
        <v>257</v>
      </c>
      <c r="U49" s="319">
        <v>8565</v>
      </c>
      <c r="V49" s="319">
        <v>2207</v>
      </c>
      <c r="W49" s="319">
        <v>7704</v>
      </c>
      <c r="X49" s="319">
        <v>0</v>
      </c>
      <c r="Y49" s="319">
        <v>0</v>
      </c>
      <c r="Z49" s="319">
        <v>0</v>
      </c>
      <c r="AA49" s="319">
        <v>0</v>
      </c>
      <c r="AB49" s="320">
        <v>18476</v>
      </c>
      <c r="AD49" s="321">
        <v>18476</v>
      </c>
    </row>
    <row r="50" spans="1:30" ht="12.75">
      <c r="A50" s="316" t="s">
        <v>285</v>
      </c>
      <c r="B50" s="317" t="s">
        <v>257</v>
      </c>
      <c r="C50" s="318" t="s">
        <v>53</v>
      </c>
      <c r="D50" s="319">
        <v>0</v>
      </c>
      <c r="E50" s="319">
        <v>0</v>
      </c>
      <c r="F50" s="319">
        <v>0</v>
      </c>
      <c r="G50" s="319">
        <v>0</v>
      </c>
      <c r="H50" s="319">
        <v>0</v>
      </c>
      <c r="I50" s="319">
        <v>0</v>
      </c>
      <c r="J50" s="319">
        <v>0</v>
      </c>
      <c r="K50" s="319">
        <v>0</v>
      </c>
      <c r="L50" s="319">
        <v>0</v>
      </c>
      <c r="M50" s="319">
        <v>0</v>
      </c>
      <c r="N50" s="319">
        <v>0</v>
      </c>
      <c r="O50" s="319">
        <v>9605</v>
      </c>
      <c r="P50" s="373">
        <v>0</v>
      </c>
      <c r="Q50" s="320">
        <f t="shared" si="0"/>
        <v>9605</v>
      </c>
      <c r="R50" s="316" t="s">
        <v>285</v>
      </c>
      <c r="S50" s="318" t="s">
        <v>53</v>
      </c>
      <c r="T50" s="317" t="s">
        <v>257</v>
      </c>
      <c r="U50" s="319">
        <v>4912</v>
      </c>
      <c r="V50" s="319">
        <v>1312</v>
      </c>
      <c r="W50" s="319">
        <v>2030</v>
      </c>
      <c r="X50" s="319">
        <v>0</v>
      </c>
      <c r="Y50" s="319">
        <v>0</v>
      </c>
      <c r="Z50" s="319">
        <v>1351</v>
      </c>
      <c r="AA50" s="319">
        <v>0</v>
      </c>
      <c r="AB50" s="320">
        <v>9605</v>
      </c>
      <c r="AD50" s="321">
        <v>9605</v>
      </c>
    </row>
    <row r="51" spans="1:30" ht="12" customHeight="1">
      <c r="A51" s="316"/>
      <c r="B51" s="317" t="s">
        <v>257</v>
      </c>
      <c r="C51" s="318" t="s">
        <v>259</v>
      </c>
      <c r="D51" s="319">
        <v>0</v>
      </c>
      <c r="E51" s="319">
        <v>0</v>
      </c>
      <c r="F51" s="319">
        <v>0</v>
      </c>
      <c r="G51" s="319">
        <v>0</v>
      </c>
      <c r="H51" s="319">
        <v>0</v>
      </c>
      <c r="I51" s="319">
        <v>0</v>
      </c>
      <c r="J51" s="319">
        <v>0</v>
      </c>
      <c r="K51" s="319">
        <v>0</v>
      </c>
      <c r="L51" s="319">
        <v>0</v>
      </c>
      <c r="M51" s="319">
        <v>0</v>
      </c>
      <c r="N51" s="319">
        <v>0</v>
      </c>
      <c r="O51" s="319">
        <v>9605</v>
      </c>
      <c r="P51" s="373">
        <v>0</v>
      </c>
      <c r="Q51" s="320">
        <f t="shared" si="0"/>
        <v>9605</v>
      </c>
      <c r="R51" s="316"/>
      <c r="S51" s="318" t="s">
        <v>259</v>
      </c>
      <c r="T51" s="317" t="s">
        <v>257</v>
      </c>
      <c r="U51" s="319">
        <v>4912</v>
      </c>
      <c r="V51" s="319">
        <v>1312</v>
      </c>
      <c r="W51" s="319">
        <v>2030</v>
      </c>
      <c r="X51" s="319">
        <v>0</v>
      </c>
      <c r="Y51" s="319">
        <v>0</v>
      </c>
      <c r="Z51" s="319">
        <v>1351</v>
      </c>
      <c r="AA51" s="319">
        <v>0</v>
      </c>
      <c r="AB51" s="320">
        <v>9605</v>
      </c>
      <c r="AD51" s="321">
        <v>9605</v>
      </c>
    </row>
    <row r="52" spans="1:30" ht="54" customHeight="1">
      <c r="A52" s="316" t="s">
        <v>286</v>
      </c>
      <c r="B52" s="317" t="s">
        <v>257</v>
      </c>
      <c r="C52" s="318" t="s">
        <v>53</v>
      </c>
      <c r="D52" s="319">
        <v>12198</v>
      </c>
      <c r="E52" s="319">
        <v>0</v>
      </c>
      <c r="F52" s="319">
        <v>2781</v>
      </c>
      <c r="G52" s="319">
        <v>0</v>
      </c>
      <c r="H52" s="319">
        <v>0</v>
      </c>
      <c r="I52" s="319">
        <v>0</v>
      </c>
      <c r="J52" s="319">
        <v>0</v>
      </c>
      <c r="K52" s="319">
        <v>0</v>
      </c>
      <c r="L52" s="319">
        <v>0</v>
      </c>
      <c r="M52" s="319">
        <v>0</v>
      </c>
      <c r="N52" s="319">
        <v>0</v>
      </c>
      <c r="O52" s="319">
        <v>124065</v>
      </c>
      <c r="P52" s="373">
        <v>14979</v>
      </c>
      <c r="Q52" s="320">
        <f t="shared" si="0"/>
        <v>139044</v>
      </c>
      <c r="R52" s="316" t="s">
        <v>286</v>
      </c>
      <c r="S52" s="318" t="s">
        <v>53</v>
      </c>
      <c r="T52" s="317" t="s">
        <v>257</v>
      </c>
      <c r="U52" s="319">
        <v>87918</v>
      </c>
      <c r="V52" s="319">
        <v>22808</v>
      </c>
      <c r="W52" s="319">
        <v>28318</v>
      </c>
      <c r="X52" s="319">
        <v>10495</v>
      </c>
      <c r="Y52" s="319">
        <v>0</v>
      </c>
      <c r="Z52" s="319">
        <v>0</v>
      </c>
      <c r="AA52" s="319">
        <v>0</v>
      </c>
      <c r="AB52" s="320">
        <v>139044</v>
      </c>
      <c r="AD52" s="321">
        <v>139044</v>
      </c>
    </row>
    <row r="53" spans="1:30" ht="12.75" customHeight="1">
      <c r="A53" s="316"/>
      <c r="B53" s="317" t="s">
        <v>257</v>
      </c>
      <c r="C53" s="318" t="s">
        <v>259</v>
      </c>
      <c r="D53" s="319">
        <v>12198</v>
      </c>
      <c r="E53" s="319">
        <v>0</v>
      </c>
      <c r="F53" s="319">
        <v>2781</v>
      </c>
      <c r="G53" s="319">
        <v>0</v>
      </c>
      <c r="H53" s="319">
        <v>0</v>
      </c>
      <c r="I53" s="319">
        <v>0</v>
      </c>
      <c r="J53" s="319">
        <v>0</v>
      </c>
      <c r="K53" s="319">
        <v>0</v>
      </c>
      <c r="L53" s="319">
        <v>0</v>
      </c>
      <c r="M53" s="319">
        <v>0</v>
      </c>
      <c r="N53" s="319">
        <v>0</v>
      </c>
      <c r="O53" s="319">
        <v>124065</v>
      </c>
      <c r="P53" s="373">
        <v>14979</v>
      </c>
      <c r="Q53" s="320">
        <f t="shared" si="0"/>
        <v>139044</v>
      </c>
      <c r="R53" s="316"/>
      <c r="S53" s="318" t="s">
        <v>259</v>
      </c>
      <c r="T53" s="317" t="s">
        <v>257</v>
      </c>
      <c r="U53" s="319">
        <v>87918</v>
      </c>
      <c r="V53" s="319">
        <v>22808</v>
      </c>
      <c r="W53" s="319">
        <v>28318</v>
      </c>
      <c r="X53" s="319">
        <v>10495</v>
      </c>
      <c r="Y53" s="319">
        <v>0</v>
      </c>
      <c r="Z53" s="319">
        <v>0</v>
      </c>
      <c r="AA53" s="319">
        <v>0</v>
      </c>
      <c r="AB53" s="320">
        <v>139044</v>
      </c>
      <c r="AD53" s="321">
        <v>139044</v>
      </c>
    </row>
    <row r="54" spans="1:30" s="698" customFormat="1" ht="24.75" customHeight="1">
      <c r="A54" s="688" t="s">
        <v>287</v>
      </c>
      <c r="B54" s="689" t="s">
        <v>257</v>
      </c>
      <c r="C54" s="690" t="s">
        <v>53</v>
      </c>
      <c r="D54" s="691">
        <v>12678</v>
      </c>
      <c r="E54" s="691">
        <v>0</v>
      </c>
      <c r="F54" s="691">
        <v>2911</v>
      </c>
      <c r="G54" s="691">
        <v>0</v>
      </c>
      <c r="H54" s="691">
        <v>0</v>
      </c>
      <c r="I54" s="691">
        <v>0</v>
      </c>
      <c r="J54" s="691">
        <v>0</v>
      </c>
      <c r="K54" s="691">
        <v>0</v>
      </c>
      <c r="L54" s="691">
        <v>0</v>
      </c>
      <c r="M54" s="691">
        <v>0</v>
      </c>
      <c r="N54" s="691">
        <v>0</v>
      </c>
      <c r="O54" s="692">
        <v>154885</v>
      </c>
      <c r="P54" s="693">
        <v>15589</v>
      </c>
      <c r="Q54" s="694">
        <f t="shared" si="0"/>
        <v>170474</v>
      </c>
      <c r="R54" s="688" t="s">
        <v>287</v>
      </c>
      <c r="S54" s="695" t="s">
        <v>53</v>
      </c>
      <c r="T54" s="696" t="s">
        <v>257</v>
      </c>
      <c r="U54" s="691">
        <v>102913</v>
      </c>
      <c r="V54" s="691">
        <v>26327</v>
      </c>
      <c r="W54" s="691">
        <v>38521</v>
      </c>
      <c r="X54" s="691">
        <v>10495</v>
      </c>
      <c r="Y54" s="691">
        <v>0</v>
      </c>
      <c r="Z54" s="691">
        <v>2713</v>
      </c>
      <c r="AA54" s="691">
        <v>0</v>
      </c>
      <c r="AB54" s="697">
        <v>170474</v>
      </c>
      <c r="AD54" s="699">
        <v>170474</v>
      </c>
    </row>
    <row r="55" spans="1:30" s="331" customFormat="1" ht="12.75" customHeight="1">
      <c r="A55" s="324"/>
      <c r="B55" s="325" t="s">
        <v>257</v>
      </c>
      <c r="C55" s="329" t="s">
        <v>259</v>
      </c>
      <c r="D55" s="327">
        <v>12678</v>
      </c>
      <c r="E55" s="327">
        <v>0</v>
      </c>
      <c r="F55" s="327">
        <v>2911</v>
      </c>
      <c r="G55" s="327">
        <v>0</v>
      </c>
      <c r="H55" s="327">
        <v>0</v>
      </c>
      <c r="I55" s="327">
        <v>0</v>
      </c>
      <c r="J55" s="327">
        <v>0</v>
      </c>
      <c r="K55" s="327">
        <v>0</v>
      </c>
      <c r="L55" s="327">
        <v>0</v>
      </c>
      <c r="M55" s="327">
        <v>0</v>
      </c>
      <c r="N55" s="327">
        <v>0</v>
      </c>
      <c r="O55" s="319">
        <v>154885</v>
      </c>
      <c r="P55" s="374">
        <v>15589</v>
      </c>
      <c r="Q55" s="379">
        <f t="shared" si="0"/>
        <v>170474</v>
      </c>
      <c r="R55" s="324"/>
      <c r="S55" s="329" t="s">
        <v>259</v>
      </c>
      <c r="T55" s="333" t="s">
        <v>257</v>
      </c>
      <c r="U55" s="327">
        <v>102913</v>
      </c>
      <c r="V55" s="327">
        <v>26327</v>
      </c>
      <c r="W55" s="327">
        <v>38521</v>
      </c>
      <c r="X55" s="327">
        <v>10495</v>
      </c>
      <c r="Y55" s="327">
        <v>0</v>
      </c>
      <c r="Z55" s="327">
        <v>2713</v>
      </c>
      <c r="AA55" s="327">
        <v>0</v>
      </c>
      <c r="AB55" s="328">
        <v>170474</v>
      </c>
      <c r="AD55" s="332">
        <v>170474</v>
      </c>
    </row>
    <row r="56" spans="1:30" s="330" customFormat="1" ht="26.25" customHeight="1">
      <c r="A56" s="324" t="s">
        <v>288</v>
      </c>
      <c r="B56" s="333" t="s">
        <v>281</v>
      </c>
      <c r="C56" s="326" t="s">
        <v>53</v>
      </c>
      <c r="D56" s="327">
        <v>129030</v>
      </c>
      <c r="E56" s="327">
        <v>75180</v>
      </c>
      <c r="F56" s="327">
        <v>39341</v>
      </c>
      <c r="G56" s="327">
        <v>0</v>
      </c>
      <c r="H56" s="327">
        <v>9880</v>
      </c>
      <c r="I56" s="327">
        <v>0</v>
      </c>
      <c r="J56" s="327">
        <v>10000</v>
      </c>
      <c r="K56" s="327">
        <v>0</v>
      </c>
      <c r="L56" s="327">
        <v>0</v>
      </c>
      <c r="M56" s="327">
        <v>0</v>
      </c>
      <c r="N56" s="327">
        <v>0</v>
      </c>
      <c r="O56" s="327">
        <v>779538</v>
      </c>
      <c r="P56" s="374">
        <v>188251</v>
      </c>
      <c r="Q56" s="379">
        <f t="shared" si="0"/>
        <v>967789</v>
      </c>
      <c r="R56" s="324" t="s">
        <v>288</v>
      </c>
      <c r="S56" s="326" t="s">
        <v>53</v>
      </c>
      <c r="T56" s="333" t="s">
        <v>281</v>
      </c>
      <c r="U56" s="327">
        <v>384911</v>
      </c>
      <c r="V56" s="327">
        <v>100643</v>
      </c>
      <c r="W56" s="327">
        <v>468022</v>
      </c>
      <c r="X56" s="327">
        <v>171834</v>
      </c>
      <c r="Y56" s="327">
        <v>0</v>
      </c>
      <c r="Z56" s="327">
        <v>4813</v>
      </c>
      <c r="AA56" s="327">
        <v>9400</v>
      </c>
      <c r="AB56" s="328">
        <v>967789</v>
      </c>
      <c r="AD56" s="321">
        <v>967789</v>
      </c>
    </row>
    <row r="57" spans="1:30" ht="21.75" customHeight="1" hidden="1">
      <c r="A57" s="334" t="s">
        <v>289</v>
      </c>
      <c r="B57" s="335"/>
      <c r="C57" s="335"/>
      <c r="D57" s="327">
        <v>129030</v>
      </c>
      <c r="E57" s="327">
        <v>75180</v>
      </c>
      <c r="F57" s="335">
        <v>32796</v>
      </c>
      <c r="G57" s="335"/>
      <c r="H57" s="335">
        <v>2300</v>
      </c>
      <c r="I57" s="335">
        <v>0</v>
      </c>
      <c r="J57" s="335">
        <v>46595</v>
      </c>
      <c r="K57" s="335"/>
      <c r="L57" s="335">
        <v>750</v>
      </c>
      <c r="M57" s="335"/>
      <c r="N57" s="335"/>
      <c r="O57" s="335"/>
      <c r="P57" s="335">
        <v>194152</v>
      </c>
      <c r="Q57" s="379">
        <f t="shared" si="0"/>
        <v>194152</v>
      </c>
      <c r="R57" s="334" t="s">
        <v>289</v>
      </c>
      <c r="S57" s="335"/>
      <c r="T57" s="336"/>
      <c r="U57" s="335"/>
      <c r="V57" s="337">
        <v>229288</v>
      </c>
      <c r="W57" s="337">
        <v>447550</v>
      </c>
      <c r="X57" s="337">
        <v>158798</v>
      </c>
      <c r="Y57" s="337">
        <v>9420</v>
      </c>
      <c r="Z57" s="337">
        <v>6719</v>
      </c>
      <c r="AA57" s="337">
        <v>0</v>
      </c>
      <c r="AB57" s="338">
        <v>1554547</v>
      </c>
      <c r="AD57" s="321"/>
    </row>
    <row r="58" spans="1:30" s="330" customFormat="1" ht="21.75" customHeight="1" hidden="1">
      <c r="A58" s="339" t="s">
        <v>290</v>
      </c>
      <c r="B58" s="340"/>
      <c r="C58" s="340"/>
      <c r="D58" s="327">
        <v>129030</v>
      </c>
      <c r="E58" s="327">
        <v>75180</v>
      </c>
      <c r="F58" s="341">
        <v>6545</v>
      </c>
      <c r="G58" s="341">
        <v>0</v>
      </c>
      <c r="H58" s="341">
        <v>7580</v>
      </c>
      <c r="I58" s="341">
        <v>0</v>
      </c>
      <c r="J58" s="341">
        <v>-36595</v>
      </c>
      <c r="K58" s="341">
        <v>0</v>
      </c>
      <c r="L58" s="341">
        <v>-750</v>
      </c>
      <c r="M58" s="341">
        <v>0</v>
      </c>
      <c r="N58" s="341">
        <v>0</v>
      </c>
      <c r="O58" s="341"/>
      <c r="P58" s="341">
        <v>-5901</v>
      </c>
      <c r="Q58" s="379">
        <f t="shared" si="0"/>
        <v>-5901</v>
      </c>
      <c r="R58" s="339" t="s">
        <v>290</v>
      </c>
      <c r="S58" s="340"/>
      <c r="T58" s="340"/>
      <c r="U58" s="340"/>
      <c r="V58" s="341">
        <v>-128645</v>
      </c>
      <c r="W58" s="341">
        <v>20472</v>
      </c>
      <c r="X58" s="341">
        <v>13036</v>
      </c>
      <c r="Y58" s="341">
        <v>-9420</v>
      </c>
      <c r="Z58" s="341">
        <v>-1906</v>
      </c>
      <c r="AA58" s="341">
        <v>9400</v>
      </c>
      <c r="AB58" s="342">
        <v>-586758</v>
      </c>
      <c r="AC58" s="343">
        <v>0</v>
      </c>
      <c r="AD58" s="343">
        <v>967789</v>
      </c>
    </row>
    <row r="59" spans="1:30" s="349" customFormat="1" ht="21.75" customHeight="1" hidden="1">
      <c r="A59" s="344" t="s">
        <v>291</v>
      </c>
      <c r="B59" s="345"/>
      <c r="C59" s="345"/>
      <c r="D59" s="327">
        <v>129030</v>
      </c>
      <c r="E59" s="327">
        <v>75180</v>
      </c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79">
        <f t="shared" si="0"/>
        <v>0</v>
      </c>
      <c r="R59" s="344" t="s">
        <v>291</v>
      </c>
      <c r="S59" s="345"/>
      <c r="T59" s="346"/>
      <c r="U59" s="345"/>
      <c r="V59" s="347">
        <v>162</v>
      </c>
      <c r="W59" s="347"/>
      <c r="X59" s="347"/>
      <c r="Y59" s="347"/>
      <c r="Z59" s="347"/>
      <c r="AA59" s="347"/>
      <c r="AB59" s="348"/>
      <c r="AD59" s="350"/>
    </row>
    <row r="60" spans="1:30" s="349" customFormat="1" ht="21.75" customHeight="1" hidden="1">
      <c r="A60" s="344" t="s">
        <v>292</v>
      </c>
      <c r="B60" s="345"/>
      <c r="C60" s="345"/>
      <c r="D60" s="327">
        <v>129030</v>
      </c>
      <c r="E60" s="327">
        <v>75180</v>
      </c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79">
        <f t="shared" si="0"/>
        <v>0</v>
      </c>
      <c r="R60" s="344" t="s">
        <v>292</v>
      </c>
      <c r="S60" s="345"/>
      <c r="T60" s="346"/>
      <c r="U60" s="345"/>
      <c r="V60" s="347">
        <v>3348</v>
      </c>
      <c r="W60" s="347"/>
      <c r="X60" s="347"/>
      <c r="Y60" s="347"/>
      <c r="Z60" s="347"/>
      <c r="AA60" s="347"/>
      <c r="AB60" s="348"/>
      <c r="AD60" s="350"/>
    </row>
    <row r="61" spans="1:30" s="349" customFormat="1" ht="21.75" customHeight="1" hidden="1">
      <c r="A61" s="344" t="s">
        <v>293</v>
      </c>
      <c r="B61" s="345"/>
      <c r="C61" s="345"/>
      <c r="D61" s="327">
        <v>129030</v>
      </c>
      <c r="E61" s="327">
        <v>75180</v>
      </c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79">
        <f t="shared" si="0"/>
        <v>0</v>
      </c>
      <c r="R61" s="344" t="s">
        <v>293</v>
      </c>
      <c r="S61" s="345"/>
      <c r="T61" s="346"/>
      <c r="U61" s="345"/>
      <c r="V61" s="351">
        <v>-270</v>
      </c>
      <c r="W61" s="347"/>
      <c r="X61" s="347"/>
      <c r="Y61" s="347"/>
      <c r="Z61" s="347"/>
      <c r="AA61" s="347"/>
      <c r="AB61" s="348"/>
      <c r="AD61" s="350"/>
    </row>
    <row r="62" spans="1:30" s="349" customFormat="1" ht="21.75" customHeight="1" hidden="1">
      <c r="A62" s="344" t="s">
        <v>294</v>
      </c>
      <c r="B62" s="345"/>
      <c r="C62" s="345"/>
      <c r="D62" s="327">
        <v>129030</v>
      </c>
      <c r="E62" s="327">
        <v>75180</v>
      </c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79">
        <f t="shared" si="0"/>
        <v>0</v>
      </c>
      <c r="R62" s="344" t="s">
        <v>294</v>
      </c>
      <c r="S62" s="345"/>
      <c r="T62" s="346"/>
      <c r="U62" s="345"/>
      <c r="V62" s="351"/>
      <c r="W62" s="347"/>
      <c r="X62" s="347"/>
      <c r="Y62" s="347"/>
      <c r="Z62" s="347"/>
      <c r="AA62" s="347"/>
      <c r="AB62" s="348"/>
      <c r="AD62" s="350"/>
    </row>
    <row r="63" spans="1:31" ht="21.75" customHeight="1" hidden="1">
      <c r="A63" s="334" t="s">
        <v>295</v>
      </c>
      <c r="B63" s="335"/>
      <c r="C63" s="335"/>
      <c r="D63" s="327">
        <v>129030</v>
      </c>
      <c r="E63" s="327">
        <v>75180</v>
      </c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79">
        <f t="shared" si="0"/>
        <v>0</v>
      </c>
      <c r="R63" s="334" t="s">
        <v>295</v>
      </c>
      <c r="S63" s="335"/>
      <c r="T63" s="336"/>
      <c r="U63" s="335"/>
      <c r="V63" s="352">
        <v>0</v>
      </c>
      <c r="W63" s="352"/>
      <c r="X63" s="352"/>
      <c r="Y63" s="352"/>
      <c r="Z63" s="352"/>
      <c r="AA63" s="352"/>
      <c r="AB63" s="353"/>
      <c r="AC63" s="354"/>
      <c r="AD63" s="354"/>
      <c r="AE63" s="354"/>
    </row>
    <row r="64" spans="1:31" ht="21.75" customHeight="1" hidden="1">
      <c r="A64" s="334" t="s">
        <v>296</v>
      </c>
      <c r="B64" s="335"/>
      <c r="C64" s="335"/>
      <c r="D64" s="327">
        <v>129030</v>
      </c>
      <c r="E64" s="327">
        <v>75180</v>
      </c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79">
        <f t="shared" si="0"/>
        <v>0</v>
      </c>
      <c r="R64" s="334" t="s">
        <v>296</v>
      </c>
      <c r="S64" s="335"/>
      <c r="T64" s="336"/>
      <c r="U64" s="335"/>
      <c r="V64" s="352">
        <v>366</v>
      </c>
      <c r="W64" s="352"/>
      <c r="X64" s="352"/>
      <c r="Y64" s="352"/>
      <c r="Z64" s="352"/>
      <c r="AA64" s="352"/>
      <c r="AB64" s="353"/>
      <c r="AC64" s="354"/>
      <c r="AD64" s="354"/>
      <c r="AE64" s="354"/>
    </row>
    <row r="65" spans="1:31" ht="21.75" customHeight="1" hidden="1">
      <c r="A65" s="334" t="s">
        <v>297</v>
      </c>
      <c r="B65" s="335"/>
      <c r="C65" s="335"/>
      <c r="D65" s="327">
        <v>129030</v>
      </c>
      <c r="E65" s="327">
        <v>75180</v>
      </c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79">
        <f t="shared" si="0"/>
        <v>0</v>
      </c>
      <c r="R65" s="334" t="s">
        <v>297</v>
      </c>
      <c r="S65" s="335"/>
      <c r="T65" s="336"/>
      <c r="U65" s="335"/>
      <c r="V65" s="352">
        <v>-535</v>
      </c>
      <c r="W65" s="352"/>
      <c r="X65" s="352"/>
      <c r="Y65" s="352"/>
      <c r="Z65" s="352"/>
      <c r="AA65" s="352"/>
      <c r="AB65" s="353"/>
      <c r="AC65" s="354"/>
      <c r="AD65" s="354"/>
      <c r="AE65" s="354"/>
    </row>
    <row r="66" spans="1:28" s="349" customFormat="1" ht="21.75" customHeight="1" hidden="1">
      <c r="A66" s="344" t="s">
        <v>298</v>
      </c>
      <c r="B66" s="345"/>
      <c r="C66" s="345"/>
      <c r="D66" s="327">
        <v>129030</v>
      </c>
      <c r="E66" s="327">
        <v>75180</v>
      </c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79">
        <f t="shared" si="0"/>
        <v>0</v>
      </c>
      <c r="R66" s="344" t="s">
        <v>298</v>
      </c>
      <c r="S66" s="345"/>
      <c r="T66" s="346"/>
      <c r="U66" s="345"/>
      <c r="V66" s="347">
        <v>-104</v>
      </c>
      <c r="W66" s="347"/>
      <c r="X66" s="347"/>
      <c r="Y66" s="347"/>
      <c r="Z66" s="347"/>
      <c r="AA66" s="347"/>
      <c r="AB66" s="348"/>
    </row>
    <row r="67" spans="1:28" s="349" customFormat="1" ht="21.75" customHeight="1" hidden="1">
      <c r="A67" s="344" t="s">
        <v>299</v>
      </c>
      <c r="B67" s="345"/>
      <c r="C67" s="345"/>
      <c r="D67" s="327">
        <v>129030</v>
      </c>
      <c r="E67" s="327">
        <v>75180</v>
      </c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79">
        <f t="shared" si="0"/>
        <v>0</v>
      </c>
      <c r="R67" s="344" t="s">
        <v>299</v>
      </c>
      <c r="S67" s="345"/>
      <c r="T67" s="346"/>
      <c r="U67" s="345"/>
      <c r="V67" s="347"/>
      <c r="W67" s="347"/>
      <c r="X67" s="347"/>
      <c r="Y67" s="347"/>
      <c r="Z67" s="347"/>
      <c r="AA67" s="347"/>
      <c r="AB67" s="348"/>
    </row>
    <row r="68" spans="1:28" s="349" customFormat="1" ht="21.75" customHeight="1" hidden="1">
      <c r="A68" s="344"/>
      <c r="B68" s="345"/>
      <c r="C68" s="345"/>
      <c r="D68" s="327">
        <v>129030</v>
      </c>
      <c r="E68" s="327">
        <v>75180</v>
      </c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79">
        <f t="shared" si="0"/>
        <v>0</v>
      </c>
      <c r="R68" s="344"/>
      <c r="S68" s="345"/>
      <c r="T68" s="346"/>
      <c r="U68" s="345"/>
      <c r="V68" s="347"/>
      <c r="W68" s="347"/>
      <c r="X68" s="347"/>
      <c r="Y68" s="347"/>
      <c r="Z68" s="347"/>
      <c r="AA68" s="347"/>
      <c r="AB68" s="348"/>
    </row>
    <row r="69" spans="1:31" ht="21.75" customHeight="1" hidden="1">
      <c r="A69" s="334"/>
      <c r="B69" s="335"/>
      <c r="C69" s="335"/>
      <c r="D69" s="327">
        <v>129030</v>
      </c>
      <c r="E69" s="327">
        <v>75180</v>
      </c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79">
        <f aca="true" t="shared" si="1" ref="Q69:Q74">O69+P69</f>
        <v>0</v>
      </c>
      <c r="R69" s="334"/>
      <c r="S69" s="335"/>
      <c r="T69" s="336"/>
      <c r="U69" s="335"/>
      <c r="V69" s="352">
        <v>2967</v>
      </c>
      <c r="W69" s="352"/>
      <c r="X69" s="352"/>
      <c r="Y69" s="352"/>
      <c r="Z69" s="352"/>
      <c r="AA69" s="352"/>
      <c r="AB69" s="353"/>
      <c r="AC69" s="354"/>
      <c r="AD69" s="354"/>
      <c r="AE69" s="354"/>
    </row>
    <row r="70" spans="1:28" ht="21.75" customHeight="1" hidden="1">
      <c r="A70" s="334"/>
      <c r="B70" s="335"/>
      <c r="C70" s="335"/>
      <c r="D70" s="327">
        <v>129030</v>
      </c>
      <c r="E70" s="327">
        <v>75180</v>
      </c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79">
        <f>O70+P70</f>
        <v>0</v>
      </c>
      <c r="R70" s="334"/>
      <c r="S70" s="335"/>
      <c r="T70" s="336"/>
      <c r="U70" s="335"/>
      <c r="V70" s="337"/>
      <c r="W70" s="337"/>
      <c r="X70" s="337"/>
      <c r="Y70" s="337"/>
      <c r="Z70" s="337"/>
      <c r="AA70" s="337"/>
      <c r="AB70" s="338"/>
    </row>
    <row r="71" spans="1:28" ht="21.75" customHeight="1" hidden="1">
      <c r="A71" s="334"/>
      <c r="B71" s="335"/>
      <c r="C71" s="335"/>
      <c r="D71" s="327">
        <v>129030</v>
      </c>
      <c r="E71" s="327">
        <v>75180</v>
      </c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79">
        <f t="shared" si="1"/>
        <v>0</v>
      </c>
      <c r="R71" s="334"/>
      <c r="S71" s="335"/>
      <c r="T71" s="336"/>
      <c r="U71" s="335"/>
      <c r="V71" s="337">
        <v>231427</v>
      </c>
      <c r="W71" s="337">
        <v>447481</v>
      </c>
      <c r="X71" s="337"/>
      <c r="Y71" s="337">
        <v>9420</v>
      </c>
      <c r="Z71" s="337">
        <v>6719</v>
      </c>
      <c r="AA71" s="337"/>
      <c r="AB71" s="338">
        <v>1564605</v>
      </c>
    </row>
    <row r="72" spans="1:28" ht="21.75" customHeight="1" hidden="1">
      <c r="A72" s="334"/>
      <c r="B72" s="335"/>
      <c r="C72" s="335"/>
      <c r="D72" s="327">
        <v>129030</v>
      </c>
      <c r="E72" s="327">
        <v>75180</v>
      </c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79">
        <f t="shared" si="1"/>
        <v>0</v>
      </c>
      <c r="R72" s="334"/>
      <c r="S72" s="335"/>
      <c r="T72" s="336"/>
      <c r="U72" s="335"/>
      <c r="V72" s="337"/>
      <c r="W72" s="337"/>
      <c r="X72" s="337"/>
      <c r="Y72" s="337"/>
      <c r="Z72" s="337"/>
      <c r="AA72" s="337"/>
      <c r="AB72" s="338"/>
    </row>
    <row r="73" spans="1:30" s="682" customFormat="1" ht="12.75" customHeight="1">
      <c r="A73" s="675"/>
      <c r="B73" s="676" t="s">
        <v>281</v>
      </c>
      <c r="C73" s="677" t="s">
        <v>259</v>
      </c>
      <c r="D73" s="678">
        <v>129030</v>
      </c>
      <c r="E73" s="678">
        <v>75180</v>
      </c>
      <c r="F73" s="678">
        <v>39341</v>
      </c>
      <c r="G73" s="678">
        <v>0</v>
      </c>
      <c r="H73" s="678">
        <v>9880</v>
      </c>
      <c r="I73" s="678">
        <v>0</v>
      </c>
      <c r="J73" s="678">
        <v>10000</v>
      </c>
      <c r="K73" s="678">
        <v>0</v>
      </c>
      <c r="L73" s="678">
        <v>0</v>
      </c>
      <c r="M73" s="678">
        <v>0</v>
      </c>
      <c r="N73" s="678">
        <v>0</v>
      </c>
      <c r="O73" s="678">
        <v>779538</v>
      </c>
      <c r="P73" s="679">
        <v>188251</v>
      </c>
      <c r="Q73" s="680">
        <f t="shared" si="1"/>
        <v>967789</v>
      </c>
      <c r="R73" s="675"/>
      <c r="S73" s="677" t="s">
        <v>259</v>
      </c>
      <c r="T73" s="676" t="s">
        <v>281</v>
      </c>
      <c r="U73" s="678">
        <v>384911</v>
      </c>
      <c r="V73" s="678">
        <v>100643</v>
      </c>
      <c r="W73" s="678">
        <v>468022</v>
      </c>
      <c r="X73" s="678">
        <v>171834</v>
      </c>
      <c r="Y73" s="678">
        <v>0</v>
      </c>
      <c r="Z73" s="678">
        <v>4813</v>
      </c>
      <c r="AA73" s="678">
        <v>9400</v>
      </c>
      <c r="AB73" s="681">
        <v>967789</v>
      </c>
      <c r="AD73" s="683">
        <v>967789</v>
      </c>
    </row>
    <row r="74" spans="1:28" s="687" customFormat="1" ht="27.75" customHeight="1">
      <c r="A74" s="684" t="s">
        <v>300</v>
      </c>
      <c r="B74" s="676" t="s">
        <v>301</v>
      </c>
      <c r="C74" s="685" t="s">
        <v>53</v>
      </c>
      <c r="D74" s="678">
        <f aca="true" t="shared" si="2" ref="D74:P74">D56-D40</f>
        <v>128364</v>
      </c>
      <c r="E74" s="678">
        <f t="shared" si="2"/>
        <v>75180</v>
      </c>
      <c r="F74" s="678">
        <f t="shared" si="2"/>
        <v>31161</v>
      </c>
      <c r="G74" s="678">
        <f t="shared" si="2"/>
        <v>0</v>
      </c>
      <c r="H74" s="678">
        <f t="shared" si="2"/>
        <v>9880</v>
      </c>
      <c r="I74" s="678">
        <f t="shared" si="2"/>
        <v>0</v>
      </c>
      <c r="J74" s="678">
        <f t="shared" si="2"/>
        <v>10000</v>
      </c>
      <c r="K74" s="678">
        <f t="shared" si="2"/>
        <v>0</v>
      </c>
      <c r="L74" s="678">
        <f t="shared" si="2"/>
        <v>0</v>
      </c>
      <c r="M74" s="678">
        <f t="shared" si="2"/>
        <v>0</v>
      </c>
      <c r="N74" s="678">
        <f t="shared" si="2"/>
        <v>0</v>
      </c>
      <c r="O74" s="678">
        <f t="shared" si="2"/>
        <v>756050</v>
      </c>
      <c r="P74" s="679">
        <f t="shared" si="2"/>
        <v>179405</v>
      </c>
      <c r="Q74" s="680">
        <f t="shared" si="1"/>
        <v>935455</v>
      </c>
      <c r="R74" s="684" t="s">
        <v>300</v>
      </c>
      <c r="S74" s="685" t="s">
        <v>53</v>
      </c>
      <c r="T74" s="676" t="s">
        <v>301</v>
      </c>
      <c r="U74" s="686">
        <f>U56-U80</f>
        <v>367129</v>
      </c>
      <c r="V74" s="678">
        <f>V56-V40</f>
        <v>95905</v>
      </c>
      <c r="W74" s="678">
        <f>W56-W40</f>
        <v>458208</v>
      </c>
      <c r="X74" s="678">
        <f>X56-X40</f>
        <v>171834</v>
      </c>
      <c r="Y74" s="678">
        <f>Y56-Y40</f>
        <v>0</v>
      </c>
      <c r="Z74" s="678">
        <f>Z56-Z80</f>
        <v>4813</v>
      </c>
      <c r="AA74" s="678">
        <f>AA56-AA80</f>
        <v>9400</v>
      </c>
      <c r="AB74" s="681">
        <f>AB56-AB40</f>
        <v>935455</v>
      </c>
    </row>
    <row r="75" spans="1:28" ht="10.5" customHeight="1" hidden="1">
      <c r="A75" s="357"/>
      <c r="B75" s="358"/>
      <c r="C75" s="359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75"/>
      <c r="Q75" s="379">
        <f>O75+P75</f>
        <v>0</v>
      </c>
      <c r="R75" s="357"/>
      <c r="S75" s="360"/>
      <c r="T75" s="358"/>
      <c r="U75" s="360"/>
      <c r="V75" s="361"/>
      <c r="W75" s="361"/>
      <c r="X75" s="361"/>
      <c r="Y75" s="361"/>
      <c r="Z75" s="361"/>
      <c r="AA75" s="361"/>
      <c r="AB75" s="362"/>
    </row>
    <row r="76" spans="1:28" ht="12.75" customHeight="1" hidden="1">
      <c r="A76" s="357" t="s">
        <v>302</v>
      </c>
      <c r="B76" s="358"/>
      <c r="C76" s="359"/>
      <c r="D76" s="360">
        <v>111711</v>
      </c>
      <c r="E76" s="360">
        <v>69489</v>
      </c>
      <c r="F76" s="360">
        <v>36954</v>
      </c>
      <c r="G76" s="360">
        <v>0</v>
      </c>
      <c r="H76" s="360">
        <v>3540</v>
      </c>
      <c r="I76" s="360">
        <v>0</v>
      </c>
      <c r="J76" s="360">
        <v>46595</v>
      </c>
      <c r="K76" s="360">
        <v>0</v>
      </c>
      <c r="L76" s="360">
        <v>750</v>
      </c>
      <c r="M76" s="360">
        <v>0</v>
      </c>
      <c r="N76" s="360">
        <v>0</v>
      </c>
      <c r="O76" s="360"/>
      <c r="P76" s="375">
        <v>199550</v>
      </c>
      <c r="Q76" s="379">
        <f aca="true" t="shared" si="3" ref="Q76:Q82">O76+P76</f>
        <v>199550</v>
      </c>
      <c r="R76" s="357" t="s">
        <v>302</v>
      </c>
      <c r="S76" s="360"/>
      <c r="T76" s="358"/>
      <c r="U76" s="360"/>
      <c r="V76" s="361">
        <v>231427</v>
      </c>
      <c r="W76" s="361">
        <v>447481</v>
      </c>
      <c r="X76" s="361">
        <v>158798</v>
      </c>
      <c r="Y76" s="361">
        <v>9420</v>
      </c>
      <c r="Z76" s="361">
        <v>6719</v>
      </c>
      <c r="AA76" s="361">
        <v>0</v>
      </c>
      <c r="AB76" s="362">
        <v>1564605</v>
      </c>
    </row>
    <row r="77" spans="1:28" ht="12.75" customHeight="1" hidden="1">
      <c r="A77" s="357"/>
      <c r="B77" s="358"/>
      <c r="C77" s="359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75"/>
      <c r="Q77" s="379">
        <f t="shared" si="3"/>
        <v>0</v>
      </c>
      <c r="R77" s="357"/>
      <c r="S77" s="360"/>
      <c r="T77" s="358"/>
      <c r="U77" s="360"/>
      <c r="V77" s="361"/>
      <c r="W77" s="361"/>
      <c r="X77" s="361"/>
      <c r="Y77" s="361"/>
      <c r="Z77" s="361"/>
      <c r="AA77" s="361"/>
      <c r="AB77" s="362"/>
    </row>
    <row r="78" spans="1:28" ht="12.75" customHeight="1" hidden="1">
      <c r="A78" s="357" t="s">
        <v>303</v>
      </c>
      <c r="B78" s="358"/>
      <c r="C78" s="359"/>
      <c r="D78" s="361">
        <v>17319</v>
      </c>
      <c r="E78" s="361">
        <v>5691</v>
      </c>
      <c r="F78" s="361">
        <v>2387</v>
      </c>
      <c r="G78" s="361">
        <v>0</v>
      </c>
      <c r="H78" s="361">
        <v>6340</v>
      </c>
      <c r="I78" s="361">
        <v>0</v>
      </c>
      <c r="J78" s="361">
        <v>-36595</v>
      </c>
      <c r="K78" s="361">
        <v>0</v>
      </c>
      <c r="L78" s="361">
        <v>-750</v>
      </c>
      <c r="M78" s="361">
        <v>0</v>
      </c>
      <c r="N78" s="361">
        <v>0</v>
      </c>
      <c r="O78" s="361"/>
      <c r="P78" s="376">
        <v>-11299</v>
      </c>
      <c r="Q78" s="379">
        <f t="shared" si="3"/>
        <v>-11299</v>
      </c>
      <c r="R78" s="357" t="s">
        <v>303</v>
      </c>
      <c r="S78" s="360"/>
      <c r="T78" s="358"/>
      <c r="U78" s="360"/>
      <c r="V78" s="361">
        <v>-130784</v>
      </c>
      <c r="W78" s="361">
        <v>20541</v>
      </c>
      <c r="X78" s="361">
        <v>13036</v>
      </c>
      <c r="Y78" s="361">
        <v>-9420</v>
      </c>
      <c r="Z78" s="361">
        <v>-1906</v>
      </c>
      <c r="AA78" s="361">
        <v>9400</v>
      </c>
      <c r="AB78" s="362">
        <v>-596816</v>
      </c>
    </row>
    <row r="79" spans="1:28" ht="12.75" customHeight="1">
      <c r="A79" s="355"/>
      <c r="B79" s="333" t="s">
        <v>301</v>
      </c>
      <c r="C79" s="326" t="s">
        <v>259</v>
      </c>
      <c r="D79" s="327">
        <v>128364</v>
      </c>
      <c r="E79" s="327">
        <f>E61-E45</f>
        <v>75180</v>
      </c>
      <c r="F79" s="327">
        <v>31161</v>
      </c>
      <c r="G79" s="327">
        <f>G61-G45</f>
        <v>0</v>
      </c>
      <c r="H79" s="327">
        <v>9880</v>
      </c>
      <c r="I79" s="327">
        <f>I61-I45</f>
        <v>0</v>
      </c>
      <c r="J79" s="327">
        <v>10000</v>
      </c>
      <c r="K79" s="327">
        <f>K61-K45</f>
        <v>0</v>
      </c>
      <c r="L79" s="327">
        <f>L61-L45</f>
        <v>0</v>
      </c>
      <c r="M79" s="327">
        <f>M61-M45</f>
        <v>0</v>
      </c>
      <c r="N79" s="327">
        <f>N61-N45</f>
        <v>0</v>
      </c>
      <c r="O79" s="327">
        <v>756050</v>
      </c>
      <c r="P79" s="374">
        <v>179405</v>
      </c>
      <c r="Q79" s="379">
        <f t="shared" si="3"/>
        <v>935455</v>
      </c>
      <c r="R79" s="355"/>
      <c r="S79" s="329" t="s">
        <v>259</v>
      </c>
      <c r="T79" s="333" t="s">
        <v>301</v>
      </c>
      <c r="U79" s="356">
        <v>367129</v>
      </c>
      <c r="V79" s="327">
        <v>95905</v>
      </c>
      <c r="W79" s="327">
        <v>458208</v>
      </c>
      <c r="X79" s="327">
        <v>171834</v>
      </c>
      <c r="Y79" s="327">
        <f>Y61-Y45</f>
        <v>0</v>
      </c>
      <c r="Z79" s="327">
        <v>4813</v>
      </c>
      <c r="AA79" s="327">
        <v>9400</v>
      </c>
      <c r="AB79" s="328">
        <v>935455</v>
      </c>
    </row>
    <row r="80" spans="1:28" ht="29.25" customHeight="1">
      <c r="A80" s="355" t="s">
        <v>304</v>
      </c>
      <c r="B80" s="333" t="s">
        <v>305</v>
      </c>
      <c r="C80" s="326" t="s">
        <v>53</v>
      </c>
      <c r="D80" s="363">
        <f aca="true" t="shared" si="4" ref="D80:P80">D56-D74</f>
        <v>666</v>
      </c>
      <c r="E80" s="363">
        <f t="shared" si="4"/>
        <v>0</v>
      </c>
      <c r="F80" s="363">
        <f t="shared" si="4"/>
        <v>8180</v>
      </c>
      <c r="G80" s="363">
        <f t="shared" si="4"/>
        <v>0</v>
      </c>
      <c r="H80" s="363">
        <f t="shared" si="4"/>
        <v>0</v>
      </c>
      <c r="I80" s="363">
        <f t="shared" si="4"/>
        <v>0</v>
      </c>
      <c r="J80" s="363">
        <f t="shared" si="4"/>
        <v>0</v>
      </c>
      <c r="K80" s="363">
        <f t="shared" si="4"/>
        <v>0</v>
      </c>
      <c r="L80" s="363">
        <f t="shared" si="4"/>
        <v>0</v>
      </c>
      <c r="M80" s="363">
        <f t="shared" si="4"/>
        <v>0</v>
      </c>
      <c r="N80" s="363">
        <f t="shared" si="4"/>
        <v>0</v>
      </c>
      <c r="O80" s="363">
        <f t="shared" si="4"/>
        <v>23488</v>
      </c>
      <c r="P80" s="377">
        <f t="shared" si="4"/>
        <v>8846</v>
      </c>
      <c r="Q80" s="379">
        <f t="shared" si="3"/>
        <v>32334</v>
      </c>
      <c r="R80" s="355" t="s">
        <v>304</v>
      </c>
      <c r="S80" s="326" t="s">
        <v>53</v>
      </c>
      <c r="T80" s="333" t="s">
        <v>305</v>
      </c>
      <c r="U80" s="326">
        <v>17782</v>
      </c>
      <c r="V80" s="363">
        <f>V56-V74</f>
        <v>4738</v>
      </c>
      <c r="W80" s="363">
        <f>W56-W74</f>
        <v>9814</v>
      </c>
      <c r="X80" s="363">
        <f>X56-X74</f>
        <v>0</v>
      </c>
      <c r="Y80" s="363">
        <f>Y56-Y74</f>
        <v>0</v>
      </c>
      <c r="Z80" s="363">
        <v>0</v>
      </c>
      <c r="AA80" s="363">
        <v>0</v>
      </c>
      <c r="AB80" s="364">
        <f>AB56-AB74</f>
        <v>32334</v>
      </c>
    </row>
    <row r="81" spans="1:28" ht="12.75" customHeight="1" hidden="1">
      <c r="A81" s="365" t="s">
        <v>306</v>
      </c>
      <c r="B81" s="366"/>
      <c r="C81" s="336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79">
        <f t="shared" si="3"/>
        <v>0</v>
      </c>
      <c r="R81" s="365" t="s">
        <v>306</v>
      </c>
      <c r="S81" s="335"/>
      <c r="T81" s="336"/>
      <c r="U81" s="335"/>
      <c r="V81" s="337"/>
      <c r="W81" s="337"/>
      <c r="X81" s="337"/>
      <c r="Y81" s="337"/>
      <c r="Z81" s="337"/>
      <c r="AA81" s="337"/>
      <c r="AB81" s="338"/>
    </row>
    <row r="82" spans="1:28" ht="25.5" customHeight="1" thickBot="1">
      <c r="A82" s="367"/>
      <c r="B82" s="368" t="s">
        <v>305</v>
      </c>
      <c r="C82" s="369" t="s">
        <v>259</v>
      </c>
      <c r="D82" s="370">
        <v>666</v>
      </c>
      <c r="E82" s="370">
        <v>0</v>
      </c>
      <c r="F82" s="370">
        <v>8180</v>
      </c>
      <c r="G82" s="370">
        <f>G58-G76</f>
        <v>0</v>
      </c>
      <c r="H82" s="370">
        <v>0</v>
      </c>
      <c r="I82" s="370">
        <f>I58-I76</f>
        <v>0</v>
      </c>
      <c r="J82" s="370">
        <v>0</v>
      </c>
      <c r="K82" s="370">
        <f>K58-K76</f>
        <v>0</v>
      </c>
      <c r="L82" s="370">
        <v>0</v>
      </c>
      <c r="M82" s="370">
        <f>M58-M76</f>
        <v>0</v>
      </c>
      <c r="N82" s="370">
        <f>N58-N76</f>
        <v>0</v>
      </c>
      <c r="O82" s="370">
        <v>23488</v>
      </c>
      <c r="P82" s="378">
        <v>8846</v>
      </c>
      <c r="Q82" s="535">
        <f t="shared" si="3"/>
        <v>32334</v>
      </c>
      <c r="R82" s="367"/>
      <c r="S82" s="372" t="s">
        <v>259</v>
      </c>
      <c r="T82" s="368" t="s">
        <v>305</v>
      </c>
      <c r="U82" s="369">
        <v>17782</v>
      </c>
      <c r="V82" s="370">
        <v>4738</v>
      </c>
      <c r="W82" s="370">
        <v>9814</v>
      </c>
      <c r="X82" s="370">
        <v>0</v>
      </c>
      <c r="Y82" s="370">
        <v>0</v>
      </c>
      <c r="Z82" s="370">
        <v>0</v>
      </c>
      <c r="AA82" s="370">
        <v>0</v>
      </c>
      <c r="AB82" s="371">
        <v>32334</v>
      </c>
    </row>
    <row r="83" spans="1:28" ht="12.75">
      <c r="A83" s="674"/>
      <c r="B83" s="674"/>
      <c r="C83" s="674"/>
      <c r="V83" s="321"/>
      <c r="W83" s="321"/>
      <c r="X83" s="321"/>
      <c r="Y83" s="321"/>
      <c r="Z83" s="321"/>
      <c r="AA83" s="321"/>
      <c r="AB83" s="321"/>
    </row>
    <row r="84" spans="3:28" ht="13.5" thickBot="1">
      <c r="C84" s="369"/>
      <c r="V84" s="321"/>
      <c r="W84" s="321"/>
      <c r="X84" s="321"/>
      <c r="Y84" s="321"/>
      <c r="Z84" s="321"/>
      <c r="AA84" s="321"/>
      <c r="AB84" s="321"/>
    </row>
    <row r="85" spans="1:28" ht="12.75">
      <c r="A85" s="673"/>
      <c r="C85" s="674"/>
      <c r="V85" s="321"/>
      <c r="W85" s="321"/>
      <c r="X85" s="321"/>
      <c r="Y85" s="321"/>
      <c r="Z85" s="321"/>
      <c r="AA85" s="321"/>
      <c r="AB85" s="321"/>
    </row>
    <row r="86" spans="3:28" ht="13.5" thickBot="1">
      <c r="C86" s="369"/>
      <c r="V86" s="321"/>
      <c r="W86" s="321"/>
      <c r="X86" s="321"/>
      <c r="Y86" s="321"/>
      <c r="Z86" s="321"/>
      <c r="AA86" s="321"/>
      <c r="AB86" s="321"/>
    </row>
    <row r="87" spans="22:28" ht="12.75">
      <c r="V87" s="321"/>
      <c r="W87" s="321"/>
      <c r="X87" s="321"/>
      <c r="Y87" s="321"/>
      <c r="Z87" s="321"/>
      <c r="AA87" s="321"/>
      <c r="AB87" s="321"/>
    </row>
    <row r="88" spans="22:28" ht="12.75">
      <c r="V88" s="321"/>
      <c r="W88" s="321"/>
      <c r="X88" s="321"/>
      <c r="Y88" s="321"/>
      <c r="Z88" s="321"/>
      <c r="AA88" s="321"/>
      <c r="AB88" s="321"/>
    </row>
    <row r="89" spans="22:28" ht="12.75">
      <c r="V89" s="321"/>
      <c r="W89" s="321"/>
      <c r="X89" s="321"/>
      <c r="Y89" s="321"/>
      <c r="Z89" s="321"/>
      <c r="AA89" s="321"/>
      <c r="AB89" s="321"/>
    </row>
    <row r="90" spans="22:28" ht="12.75">
      <c r="V90" s="321"/>
      <c r="W90" s="321"/>
      <c r="X90" s="321"/>
      <c r="Y90" s="321"/>
      <c r="Z90" s="321"/>
      <c r="AA90" s="321"/>
      <c r="AB90" s="321"/>
    </row>
  </sheetData>
  <mergeCells count="19">
    <mergeCell ref="A1:P1"/>
    <mergeCell ref="M2:N2"/>
    <mergeCell ref="O2:O3"/>
    <mergeCell ref="P2:P3"/>
    <mergeCell ref="A2:A3"/>
    <mergeCell ref="B2:C3"/>
    <mergeCell ref="H2:I2"/>
    <mergeCell ref="J2:K2"/>
    <mergeCell ref="L2:L3"/>
    <mergeCell ref="Q2:Q3"/>
    <mergeCell ref="D2:D3"/>
    <mergeCell ref="E2:E3"/>
    <mergeCell ref="F2:F3"/>
    <mergeCell ref="G2:G3"/>
    <mergeCell ref="AB2:AB3"/>
    <mergeCell ref="S2:Y2"/>
    <mergeCell ref="R1:AB1"/>
    <mergeCell ref="Z2:AA2"/>
    <mergeCell ref="S3:T3"/>
  </mergeCells>
  <printOptions horizontalCentered="1"/>
  <pageMargins left="0.7874015748031497" right="0.7874015748031497" top="0.69" bottom="0.984251968503937" header="0.4" footer="0.5118110236220472"/>
  <pageSetup horizontalDpi="600" verticalDpi="600" orientation="landscape" paperSize="9" scale="78" r:id="rId1"/>
  <headerFooter alignWithMargins="0">
    <oddHeader>&amp;L6. melléklet a 15/2013.(V.2.) önkormányzati rendelethez
"6. melléklet az 1/2013.(II.01.) önkormányzati rendelethez"</oddHeader>
  </headerFooter>
  <rowBreaks count="1" manualBreakCount="1">
    <brk id="43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</dc:creator>
  <cp:keywords/>
  <dc:description/>
  <cp:lastModifiedBy>moni</cp:lastModifiedBy>
  <cp:lastPrinted>2013-05-02T06:56:37Z</cp:lastPrinted>
  <dcterms:created xsi:type="dcterms:W3CDTF">2013-04-22T15:57:07Z</dcterms:created>
  <dcterms:modified xsi:type="dcterms:W3CDTF">2013-05-02T07:01:44Z</dcterms:modified>
  <cp:category/>
  <cp:version/>
  <cp:contentType/>
  <cp:contentStatus/>
</cp:coreProperties>
</file>