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011" yWindow="65326" windowWidth="11295" windowHeight="6255" activeTab="0"/>
  </bookViews>
  <sheets>
    <sheet name="1.sz. melléklet" sheetId="1" r:id="rId1"/>
    <sheet name="1.a1.b. melléklet" sheetId="2" r:id="rId2"/>
    <sheet name="2.sz. melléklet" sheetId="3" r:id="rId3"/>
    <sheet name="3.sz. melléklet" sheetId="4" r:id="rId4"/>
    <sheet name="3-a melléklet" sheetId="5" r:id="rId5"/>
    <sheet name="5.sz. melléklet" sheetId="6" r:id="rId6"/>
    <sheet name="4.sz. melléklet" sheetId="7" r:id="rId7"/>
    <sheet name="6.sz. melléklet" sheetId="8" r:id="rId8"/>
    <sheet name="7.sz. melléklet" sheetId="9" r:id="rId9"/>
    <sheet name="8.sz. melléklet" sheetId="10" r:id="rId10"/>
    <sheet name="9.sz. melléklet" sheetId="11" r:id="rId11"/>
    <sheet name="10 sz. melléklet" sheetId="12" r:id="rId12"/>
    <sheet name="11. melléklet" sheetId="13" r:id="rId13"/>
    <sheet name="12.melléklet" sheetId="14" r:id="rId14"/>
    <sheet name="12.2.melléklet" sheetId="15" r:id="rId15"/>
    <sheet name="13. melléklet" sheetId="16" r:id="rId16"/>
    <sheet name="14.melléklet" sheetId="17" r:id="rId17"/>
    <sheet name="15. melléklet" sheetId="18" r:id="rId18"/>
    <sheet name="16.melléklet" sheetId="19" r:id="rId19"/>
    <sheet name="17. melléklet" sheetId="20" r:id="rId20"/>
    <sheet name="18. melléklet" sheetId="21" r:id="rId21"/>
    <sheet name="19. melléklet" sheetId="22" r:id="rId22"/>
    <sheet name="20.melléklet" sheetId="23" r:id="rId23"/>
    <sheet name="21. melléklet" sheetId="24" r:id="rId24"/>
  </sheets>
  <definedNames/>
  <calcPr fullCalcOnLoad="1"/>
</workbook>
</file>

<file path=xl/sharedStrings.xml><?xml version="1.0" encoding="utf-8"?>
<sst xmlns="http://schemas.openxmlformats.org/spreadsheetml/2006/main" count="2026" uniqueCount="1217">
  <si>
    <t>Somogybükkösdi táboroztatás</t>
  </si>
  <si>
    <t>Kézilabda csapat utazás, bérleti díj tám.</t>
  </si>
  <si>
    <t>Tatai Eszterházy Énekegyüttes</t>
  </si>
  <si>
    <t>6. Tatai Barokk Fesztivál lebonyolítása</t>
  </si>
  <si>
    <t>Visegrádi Négyek testvérvárosi találkozó</t>
  </si>
  <si>
    <t>Szabadegyetem, Bakonyszentkirályi részvétel</t>
  </si>
  <si>
    <t>IGH Fazekas úti Általános Iskola</t>
  </si>
  <si>
    <t>Erdei iskola alapítványi</t>
  </si>
  <si>
    <t>Tatai Helytörténeti Egyesület</t>
  </si>
  <si>
    <t>„Mikovényi” szobor elkészítésének támogatása</t>
  </si>
  <si>
    <t>Rendezvények támogatása</t>
  </si>
  <si>
    <t>Tatai Televíziós Közalapítvány</t>
  </si>
  <si>
    <t>Jubileumi jutalom személyi juttatáshoz</t>
  </si>
  <si>
    <t>Eötvös Gimnázium és Kollégium</t>
  </si>
  <si>
    <t>Kisvárosi Kollégiumok XIII. orsz. Sportfesztiv.</t>
  </si>
  <si>
    <t xml:space="preserve">Séta a Szent Márton Kamarakórussal </t>
  </si>
  <si>
    <t>Tatai Honvéd Atlétikai Klub</t>
  </si>
  <si>
    <t>„Vékony Ferenc örökös emléktorna” megrend.</t>
  </si>
  <si>
    <t>IGH. Kőkúti Általános Iskola</t>
  </si>
  <si>
    <t>Nemzetközi kézilabda torna tám. Szlovénia</t>
  </si>
  <si>
    <t xml:space="preserve">IGH Új úti Bölcsőde </t>
  </si>
  <si>
    <t>Családi nap megrendezése</t>
  </si>
  <si>
    <t>Alfadat - Pressz Nyomda</t>
  </si>
  <si>
    <t>„Annales Tataienses” helytörténeti sorozat</t>
  </si>
  <si>
    <t>Görözdi Géza</t>
  </si>
  <si>
    <t>Grafikai tervezés</t>
  </si>
  <si>
    <t>KEM Sportszövetség</t>
  </si>
  <si>
    <t>Nevezési díj</t>
  </si>
  <si>
    <t>Sollers Print</t>
  </si>
  <si>
    <t>Tatai programfüzet</t>
  </si>
  <si>
    <t>Radványi Balázs</t>
  </si>
  <si>
    <t>Művészeti tevékenység</t>
  </si>
  <si>
    <t xml:space="preserve">Zár Bt. </t>
  </si>
  <si>
    <t>Emesz Bt.</t>
  </si>
  <si>
    <t>Cormorán</t>
  </si>
  <si>
    <t>Kajakos sportfelszerelés</t>
  </si>
  <si>
    <t>Csiszár József</t>
  </si>
  <si>
    <t>Népfőiskolai Találkozóra 200 db tányér</t>
  </si>
  <si>
    <t>Magyar Szervátültetettek Egyesülete</t>
  </si>
  <si>
    <t>„Világjátékok” program részvételi díj</t>
  </si>
  <si>
    <t xml:space="preserve">Alfadat – Pressz Nyomda </t>
  </si>
  <si>
    <t>JAKO Magyarország Kft.</t>
  </si>
  <si>
    <t>Szabadidő ruházat</t>
  </si>
  <si>
    <t>Richie F. Rich Bt.</t>
  </si>
  <si>
    <t>200 db víz, zene, virág CD vásárlás</t>
  </si>
  <si>
    <t>Korall Számítástechnikai Ker. Kft.</t>
  </si>
  <si>
    <t>Számítógép, Badics Alex támogatására</t>
  </si>
  <si>
    <t>Általános tartalék felhasználása (polgármesteri hatáskörben)</t>
  </si>
  <si>
    <t>Általános tartalék (polgármesteri keret)</t>
  </si>
  <si>
    <t>Tata Város Polgármesteri Hivatala által folyósított 2005. évi ellátások részletezése</t>
  </si>
  <si>
    <t xml:space="preserve">11.sz. melléklet </t>
  </si>
  <si>
    <t>Költségvetési szervek megnevezése</t>
  </si>
  <si>
    <t>( fő )</t>
  </si>
  <si>
    <t>(fő)</t>
  </si>
  <si>
    <t>Bartók B. úti Óvoda</t>
  </si>
  <si>
    <t>Új úti Bölcsőde</t>
  </si>
  <si>
    <t>Fazekas u. Általános Iskola</t>
  </si>
  <si>
    <t>Zeneiskola (2 fő melléfoglalkoztatású)</t>
  </si>
  <si>
    <t>Magyary Zoltán Művelődési Ház</t>
  </si>
  <si>
    <t>Gazdasági Hivatal</t>
  </si>
  <si>
    <t>Városi Önkormányzat Intézmények összesen:</t>
  </si>
  <si>
    <t>2005.évi</t>
  </si>
  <si>
    <t>Sorszám</t>
  </si>
  <si>
    <t>Módosított</t>
  </si>
  <si>
    <t>előirányzat</t>
  </si>
  <si>
    <t>Egyéb folyó kiadások</t>
  </si>
  <si>
    <t>Egyéb dologi kiadások</t>
  </si>
  <si>
    <t>Dologi kiadások és egyéb folyó kiadások (2+3)</t>
  </si>
  <si>
    <t>Működési célú pénzeszközátadás államháztartáson belül</t>
  </si>
  <si>
    <t>Működési célú pénzeszközátadás államháztartáson kívül</t>
  </si>
  <si>
    <t>Végleges pénzeszközátadás, egyéb támogatás (5+6)</t>
  </si>
  <si>
    <t>Működési költségvetés kiadásai (1+4+7)</t>
  </si>
  <si>
    <t>Költségvetési aktív pénzügyi elszámolások</t>
  </si>
  <si>
    <t>Helyi kisebbségi önkormányzatok kiadásai összesen (8+9)</t>
  </si>
  <si>
    <t>Egyéb állami támogatás, hozzájárulás</t>
  </si>
  <si>
    <t>Egyéb támogatások, kiegészítések és átvett pénzeszközök</t>
  </si>
  <si>
    <t>előző évi pénzmaradvány igénybevétele</t>
  </si>
  <si>
    <t>Helyi kisebbségi önkormányzatok bevételei összesen (11+12+13)</t>
  </si>
  <si>
    <t>Pénzmaradvány:</t>
  </si>
  <si>
    <t>Bevétel összesen:</t>
  </si>
  <si>
    <t>Kiadás összesen:</t>
  </si>
  <si>
    <t>Felhalmozási célú pénzeszközátadás a Polgármesteri Hivatalból</t>
  </si>
  <si>
    <t>Különbözet:</t>
  </si>
  <si>
    <t>Számlaegyenleg:</t>
  </si>
  <si>
    <t>Kiegyenlítő, függő, átfutó kiadás</t>
  </si>
  <si>
    <t>Kiegyenlítő, függő, átfutó bevétel</t>
  </si>
  <si>
    <t>2005. évi</t>
  </si>
  <si>
    <t>Tárgyévi függő bevétel</t>
  </si>
  <si>
    <t>Dologi kiadások és egyéb folyó kiadások (3+4)</t>
  </si>
  <si>
    <t>Végleges pénzeszközátadás, egyéb támogatás (6+7)</t>
  </si>
  <si>
    <t>Működési költségvetés kiadásai (1+2+5+8)</t>
  </si>
  <si>
    <t>Beruházási kiadások</t>
  </si>
  <si>
    <t>Helyi kisebbségi önkormányzatok kiadásai összesen (9+10+11)</t>
  </si>
  <si>
    <t xml:space="preserve">Helyi kisebbségi önkormányzatok bevételei összesen </t>
  </si>
  <si>
    <t>Összesítő</t>
  </si>
  <si>
    <t>ezer forintban</t>
  </si>
  <si>
    <t>Sor-</t>
  </si>
  <si>
    <t>szám</t>
  </si>
  <si>
    <t>Tárgyévi függő bevételek</t>
  </si>
  <si>
    <t>13. sz. melléklet</t>
  </si>
  <si>
    <t>Hitelállomány</t>
  </si>
  <si>
    <t>Lejárat éve</t>
  </si>
  <si>
    <t>Nyitó állomány</t>
  </si>
  <si>
    <t>Nyitó áll. mód.</t>
  </si>
  <si>
    <t>Törlesztés</t>
  </si>
  <si>
    <t>Egyenleg</t>
  </si>
  <si>
    <t>Tata Váralja Víziközmű Társulat</t>
  </si>
  <si>
    <t>Agostyáni Víziközmű Társulat</t>
  </si>
  <si>
    <t xml:space="preserve">Beruh. és fejl. ktg. finansz. éven túli I. </t>
  </si>
  <si>
    <t xml:space="preserve">Beruh. és fejl. ktg. finansz. éven túli II. </t>
  </si>
  <si>
    <t>OMS-től jóteljesítési biztosíték Mindszenty téri lakásépítésre</t>
  </si>
  <si>
    <t>Hosszú lejáratú hitelek, átvett pe. összesen:</t>
  </si>
  <si>
    <t xml:space="preserve">Több éves kihatással járó feladatok </t>
  </si>
  <si>
    <t>Befejezés    éve</t>
  </si>
  <si>
    <t>Bekerülési költség</t>
  </si>
  <si>
    <t>Előző években kif. összeg</t>
  </si>
  <si>
    <t>2005. évre tervezett kifizetés</t>
  </si>
  <si>
    <t>Köv.évekre áthúzódó ktg.</t>
  </si>
  <si>
    <t>Vaszary János Általános Iskola homlokzat felújítás</t>
  </si>
  <si>
    <t>Önkormámyzati intézmények 2005. évi pénzügyi ellátottsága</t>
  </si>
  <si>
    <t xml:space="preserve">Pénzeszközátadások, támogatások 2005. évi előirányzatának teljesítése </t>
  </si>
  <si>
    <t xml:space="preserve"> - Kistérségi Többcélú Társulás tagdíja </t>
  </si>
  <si>
    <t xml:space="preserve">14.sz. melléklet </t>
  </si>
  <si>
    <t>Költségvetési szervek</t>
  </si>
  <si>
    <t xml:space="preserve">Tárgyévi </t>
  </si>
  <si>
    <t>Felhasz.</t>
  </si>
  <si>
    <t>Még felhasználható, kötelezettséggel terhelt pénzmaradvány felosztása</t>
  </si>
  <si>
    <t>Összes pénzmaradvány</t>
  </si>
  <si>
    <t>megnevezése</t>
  </si>
  <si>
    <t>helyesbített</t>
  </si>
  <si>
    <t>pénzm.</t>
  </si>
  <si>
    <t>költségvetésben</t>
  </si>
  <si>
    <t>Pénzeszköz</t>
  </si>
  <si>
    <t xml:space="preserve">Ellátottak </t>
  </si>
  <si>
    <t>Tartalék</t>
  </si>
  <si>
    <t>felhasználása</t>
  </si>
  <si>
    <t>pénzmaradv.</t>
  </si>
  <si>
    <t>Korrekció</t>
  </si>
  <si>
    <t>előirányzatosítva</t>
  </si>
  <si>
    <t>jellegű</t>
  </si>
  <si>
    <t xml:space="preserve">pénz. </t>
  </si>
  <si>
    <t>Működésre</t>
  </si>
  <si>
    <t>Felhalm.</t>
  </si>
  <si>
    <t>juttatása</t>
  </si>
  <si>
    <t>Működ.</t>
  </si>
  <si>
    <t>I. Polgármesteri Hivatal</t>
  </si>
  <si>
    <t>Ebből a kisebbségi maradvány:</t>
  </si>
  <si>
    <t xml:space="preserve"> - Cigány</t>
  </si>
  <si>
    <t xml:space="preserve"> - Lengyel</t>
  </si>
  <si>
    <t xml:space="preserve"> - Német</t>
  </si>
  <si>
    <t>II. Városi Rehab.Szakkór.és Rend.Int.</t>
  </si>
  <si>
    <t>Önkormányzati pénzm.mindösszesen:</t>
  </si>
  <si>
    <t xml:space="preserve">Normatív állami hozzájárulás és a normatív részesedésű átengedett SZJA jogcímei és összegei </t>
  </si>
  <si>
    <t>Jogcímek megnevezése</t>
  </si>
  <si>
    <t>2005. évi terv.</t>
  </si>
  <si>
    <t>2005. évi tényleges</t>
  </si>
  <si>
    <t>Különbözet</t>
  </si>
  <si>
    <t>Mutató</t>
  </si>
  <si>
    <t>Ft/mutató</t>
  </si>
  <si>
    <t>Összeg</t>
  </si>
  <si>
    <t>Normatív támogatások</t>
  </si>
  <si>
    <t>Települési igazgatási és komunális feladatok</t>
  </si>
  <si>
    <t>Lakott külterülettel kapcsolatos feladatok</t>
  </si>
  <si>
    <t>Körzeti igazgatási feladatok</t>
  </si>
  <si>
    <t>Üdülőhelyi feladatok</t>
  </si>
  <si>
    <t>Pénz és term. szociális és gyermekjóléti ellátások</t>
  </si>
  <si>
    <t>Lakáshoz jutás feladatai</t>
  </si>
  <si>
    <t>Családsegítő és gyermekjóléti tám.</t>
  </si>
  <si>
    <t>Szoc. és gyermekjóléti alapsz. ált. fel.*</t>
  </si>
  <si>
    <t xml:space="preserve">  étkeztetés</t>
  </si>
  <si>
    <t xml:space="preserve">  házi segítségnyújtás</t>
  </si>
  <si>
    <t xml:space="preserve">  támogató szolgálat</t>
  </si>
  <si>
    <t xml:space="preserve">  időskorúak nappali ellátása</t>
  </si>
  <si>
    <t xml:space="preserve">  fogyatékos személyek nappali int. Ell.</t>
  </si>
  <si>
    <t xml:space="preserve">  integrált szociális központ</t>
  </si>
  <si>
    <t>Hajléktalanok átmeneti intézményei</t>
  </si>
  <si>
    <t xml:space="preserve">    Bölcsödei ellátás</t>
  </si>
  <si>
    <t xml:space="preserve">    Ingyenes bölcsödei étkeztetés</t>
  </si>
  <si>
    <t>Óvodai nevelés alap hozzájárulás</t>
  </si>
  <si>
    <t xml:space="preserve">    kiegészítő hozzájárulás</t>
  </si>
  <si>
    <t>Általános iskolai oktatás l I-IV. évfolyam)</t>
  </si>
  <si>
    <t>Kiegészítő hozzájárulás</t>
  </si>
  <si>
    <t>Általános iskolai oktatás ( V-VIII. évfolyam)</t>
  </si>
  <si>
    <t xml:space="preserve">    gyógypedagógiai ellátás óvodában</t>
  </si>
  <si>
    <t xml:space="preserve"> - Gyógyped. ellátás általános iskolában</t>
  </si>
  <si>
    <t>Alapfokú művészetoktatás, zeneművészeti ág</t>
  </si>
  <si>
    <t>Alapfokú művészetoktatás, képzőművészeti ág</t>
  </si>
  <si>
    <t xml:space="preserve">    Általános iskolai napközis foglalkoztatás</t>
  </si>
  <si>
    <t xml:space="preserve"> - Különleges helyzetben lévő tanulók (15 fős csoport)</t>
  </si>
  <si>
    <t>-</t>
  </si>
  <si>
    <t xml:space="preserve">   Kulturális egyéb szabadidős, egészség fejl.</t>
  </si>
  <si>
    <t xml:space="preserve">  Diáksporttal kapcsolatos feladatok</t>
  </si>
  <si>
    <t xml:space="preserve">    bejáró gyermekek óvodába</t>
  </si>
  <si>
    <t xml:space="preserve">    Bejáró tanulók</t>
  </si>
  <si>
    <t xml:space="preserve">    óvodai étkeztetés kedv. nélkül</t>
  </si>
  <si>
    <t xml:space="preserve"> - Óvodai intézményi étkeztetés (50%-os kieg hozzáj.)</t>
  </si>
  <si>
    <t xml:space="preserve"> - Óvodai ingyenes étkeztetés </t>
  </si>
  <si>
    <t xml:space="preserve">   - Iskolai szervezett étkeztetés kedv.nélkül</t>
  </si>
  <si>
    <t xml:space="preserve">    Iskolai szervezett étkeztetés 50% kedvezménnyel</t>
  </si>
  <si>
    <t>Ingyenes iskolai étkeztetés (I-IV. évfolyam)</t>
  </si>
  <si>
    <t xml:space="preserve"> - Tanulók tankönyv-vásárlása (ált. hozzáj.)</t>
  </si>
  <si>
    <t xml:space="preserve">   Tankönyv vásárláshoz kieg. tám.I-IV</t>
  </si>
  <si>
    <t xml:space="preserve">   Tankönyv vásárláshoz kieg. tám. V-VIII.</t>
  </si>
  <si>
    <t>Ingyenes tankönyv</t>
  </si>
  <si>
    <t>Helyi közművelődési és közgyűjteményi feladatok</t>
  </si>
  <si>
    <t xml:space="preserve"> Települési sportfeladatok</t>
  </si>
  <si>
    <t xml:space="preserve">   Minőségfejlesztési feladatok(pedagógusok)</t>
  </si>
  <si>
    <t xml:space="preserve">  Pedagógiai szakmai szolgáltatás</t>
  </si>
  <si>
    <t>Tömegközlekedési feladatok</t>
  </si>
  <si>
    <t>Normatív támogatások összesen</t>
  </si>
  <si>
    <t>Normatív kötött állami támogatások</t>
  </si>
  <si>
    <t xml:space="preserve">   Óvoda ped.továbbképzés és szakvizsga</t>
  </si>
  <si>
    <t xml:space="preserve">  Iskolák ped. továbbképzés és szakvizsga</t>
  </si>
  <si>
    <t xml:space="preserve">  Szakmai fejlesztési feladatok (közoktatáshoz)</t>
  </si>
  <si>
    <t xml:space="preserve">  Pedagógiai szakszolgálat (Vaszary)</t>
  </si>
  <si>
    <t xml:space="preserve"> Egyes jövedelempótló támogatások kiegészítése</t>
  </si>
  <si>
    <t xml:space="preserve"> Közcélú foglalkoztatás</t>
  </si>
  <si>
    <t xml:space="preserve"> Szociális továbbképzés és szakvizsga</t>
  </si>
  <si>
    <t xml:space="preserve">17. sz. melléklet </t>
  </si>
  <si>
    <t xml:space="preserve">Tata Város Önkormányzatának </t>
  </si>
  <si>
    <t xml:space="preserve">8.sz. melléklet </t>
  </si>
  <si>
    <t>12. melléklet</t>
  </si>
  <si>
    <t>12.melléklet</t>
  </si>
  <si>
    <t>15.melléklet</t>
  </si>
  <si>
    <t>2005. évi egyszerűsített éves pénzforgalmi jelentése</t>
  </si>
  <si>
    <t xml:space="preserve"> - munka törvénykönyve alá tartozó </t>
  </si>
  <si>
    <t xml:space="preserve"> - választott tisztségviselő</t>
  </si>
  <si>
    <t>Polgármesteri Hivatal:</t>
  </si>
  <si>
    <t xml:space="preserve"> - köztisztviselők, ügykezelők</t>
  </si>
  <si>
    <t>Kiegyenlítő függő átfutó</t>
  </si>
  <si>
    <t>ESZKÖZÖK</t>
  </si>
  <si>
    <t>Előző évi kv. beszámoló záró adatai</t>
  </si>
  <si>
    <t>Auditálási eltérések  * (+-)</t>
  </si>
  <si>
    <t xml:space="preserve">Előző évi aud. egyszerűsített beszámoló </t>
  </si>
  <si>
    <t>Tárgyévi kv. beszámoló adatai</t>
  </si>
  <si>
    <r>
      <t xml:space="preserve">Auditálási eltérések ** </t>
    </r>
    <r>
      <rPr>
        <i/>
        <sz val="10"/>
        <rFont val="Times New Roman CE"/>
        <family val="1"/>
      </rPr>
      <t>(+-)</t>
    </r>
    <r>
      <rPr>
        <sz val="10"/>
        <rFont val="Times New Roman CE"/>
        <family val="1"/>
      </rPr>
      <t xml:space="preserve">        </t>
    </r>
  </si>
  <si>
    <t>Tárgyévi auditált  egysz. besz. adatai</t>
  </si>
  <si>
    <t>A)</t>
  </si>
  <si>
    <t>BEFEKTETETT ESZKÖZÖK</t>
  </si>
  <si>
    <t>I.</t>
  </si>
  <si>
    <t>Immateriális javak</t>
  </si>
  <si>
    <t>II.</t>
  </si>
  <si>
    <t>Tárgyi eszközök</t>
  </si>
  <si>
    <t>III.</t>
  </si>
  <si>
    <t>Befektetett pénzügyi eszközök</t>
  </si>
  <si>
    <t>IV.</t>
  </si>
  <si>
    <t>Üzemeltetésre, kezelésre átadott eszközök</t>
  </si>
  <si>
    <t>B)</t>
  </si>
  <si>
    <t>FORGÓESZKÖZÖK</t>
  </si>
  <si>
    <t>Készletek</t>
  </si>
  <si>
    <t>Követelések</t>
  </si>
  <si>
    <t>Értékpapírok</t>
  </si>
  <si>
    <t>Pénzeszközök</t>
  </si>
  <si>
    <t>V.</t>
  </si>
  <si>
    <t>Egyéb aktív pénzügyi elszámolások</t>
  </si>
  <si>
    <t>ESZKÖZÖK ÖSSZESEN:</t>
  </si>
  <si>
    <t>FORRÁSOK</t>
  </si>
  <si>
    <t>D)</t>
  </si>
  <si>
    <t>SAJÁT TŐKE</t>
  </si>
  <si>
    <t>1.</t>
  </si>
  <si>
    <t>Induló tőke</t>
  </si>
  <si>
    <t xml:space="preserve">2. </t>
  </si>
  <si>
    <t>Tőkeváltozások</t>
  </si>
  <si>
    <t>E)</t>
  </si>
  <si>
    <t>TARTALÉKOK</t>
  </si>
  <si>
    <t>Költségvetési tartalékok</t>
  </si>
  <si>
    <t xml:space="preserve">II. </t>
  </si>
  <si>
    <t>Vállalkozási tartalékok</t>
  </si>
  <si>
    <t>F)</t>
  </si>
  <si>
    <t>KÖTELEZETTSÉGEK</t>
  </si>
  <si>
    <t>Hosszú lejáratú kötelezettségek</t>
  </si>
  <si>
    <t>Rövid lejáratú kötelezettségek</t>
  </si>
  <si>
    <t>Egyéb passzív pénzügyi elszámolások</t>
  </si>
  <si>
    <t>FORRÁSOK ÖSSZESEN:</t>
  </si>
  <si>
    <t xml:space="preserve">*    Az előző évet érintő és a könyvekben tárgyévben rögzített módosítások. </t>
  </si>
  <si>
    <t>**  A tárgyévet érintő és a könyvekben a tárgyévet követő évben rögzített módosítások.</t>
  </si>
  <si>
    <t xml:space="preserve">18. sz. melléklet </t>
  </si>
  <si>
    <t>Sor</t>
  </si>
  <si>
    <t>Munkaadót terhelő járulékok</t>
  </si>
  <si>
    <t>Dologi és egyéb folyó kiadások</t>
  </si>
  <si>
    <t>Végleges pénzeszközátadás, egyéb támogatás</t>
  </si>
  <si>
    <t>Költségvetési pénzforgalmi kiadások összesen (1+..+7)</t>
  </si>
  <si>
    <t>Hitelek és kölcsönök kiadásai</t>
  </si>
  <si>
    <t>Értékpapírok kiadásai</t>
  </si>
  <si>
    <t>Finanszírozási kiadások összesen (9+10)</t>
  </si>
  <si>
    <t>Pénzforgalmi kiadások (8+11))</t>
  </si>
  <si>
    <t>Pénzforgalom nélküli kiadások</t>
  </si>
  <si>
    <t>Kiegyenlítő, függő, átfutó kiadások összesen</t>
  </si>
  <si>
    <t>Kiadások összesen (12+13+14))</t>
  </si>
  <si>
    <t>Intézményi működési bevételek</t>
  </si>
  <si>
    <t>Önkormányzatok sajátos működési bevételei</t>
  </si>
  <si>
    <t>Felhalmozási és tőke jellegű bevételek</t>
  </si>
  <si>
    <t>Támogatások, kiegészítések és véglegesen átvett pénzeszközök</t>
  </si>
  <si>
    <t>20-ból Önkormányzatok költségvetési támogatása</t>
  </si>
  <si>
    <t>Költségvetési pénzforgalmi bevételek összesen (16+17+18+20)</t>
  </si>
  <si>
    <t>Hitelek, kölcsönök bevételei</t>
  </si>
  <si>
    <t>Értékpapírok bevételei</t>
  </si>
  <si>
    <t>Finanszírozási bevételek összesen (23+24)</t>
  </si>
  <si>
    <t>Pénzforgalmi bevételek (22+25)</t>
  </si>
  <si>
    <t>Pénzforgalom nélküli bevételek</t>
  </si>
  <si>
    <t xml:space="preserve">Kiegyenlítő, függő, átfutó bevételek </t>
  </si>
  <si>
    <t>Bevételek összesen (26+27+28)</t>
  </si>
  <si>
    <t>Költségvetési bevételek és kiadások különbsége(22+27-8-13)</t>
  </si>
  <si>
    <t>Finanszírozási műveletek eredménye (25-11)</t>
  </si>
  <si>
    <t>Aktív és passzív pénzügyi műveletek eredménye (28-14)</t>
  </si>
  <si>
    <t xml:space="preserve">19. sz. melléklet </t>
  </si>
  <si>
    <t xml:space="preserve">EGYSZERŰSÍTETT PÉNZMARADVÁNY-KIMUTATÁS </t>
  </si>
  <si>
    <t>Auditálási eltérések *      (+-)</t>
  </si>
  <si>
    <t>Előző évi aud.  egyszerűsítettbeszámoló záró adatai</t>
  </si>
  <si>
    <t>Öreg tó</t>
  </si>
  <si>
    <t>Okt.Min.</t>
  </si>
  <si>
    <t>RFT útfelúj.</t>
  </si>
  <si>
    <t>Könyvtári érd.növ.</t>
  </si>
  <si>
    <t>Közmunka támn.</t>
  </si>
  <si>
    <t>Tárgyévi kv. beszámoló záró adatai</t>
  </si>
  <si>
    <t>Auditálási eltérések **       (+-)</t>
  </si>
  <si>
    <t>Tárgyévi aud. egyszerűsített beszámoló záró adatai</t>
  </si>
  <si>
    <t>2.</t>
  </si>
  <si>
    <t>Egyéb aktív és passzív pénzügyi elszámolások összevont záróegyenlege (+-)</t>
  </si>
  <si>
    <t>3.</t>
  </si>
  <si>
    <t>Előző év(ek)ben képzett tartalékok maradványa (-)</t>
  </si>
  <si>
    <t>4.</t>
  </si>
  <si>
    <t>Vállalkozási tevékenység pénzforgalmi eredménye (-)</t>
  </si>
  <si>
    <t>5.</t>
  </si>
  <si>
    <t>Tárgyévi helyesbített pénzmaradvány (1+-2-3-4)</t>
  </si>
  <si>
    <t>6.</t>
  </si>
  <si>
    <t>Finanszírozásból származó korrekciók (+-)</t>
  </si>
  <si>
    <t>7.</t>
  </si>
  <si>
    <t>Pénzmaradványt terhelő elvonások (+-)</t>
  </si>
  <si>
    <t>8.</t>
  </si>
  <si>
    <t>A vállalkozási tevékenység eredményéből alaptevékenység ellátásra felhasznált összeg</t>
  </si>
  <si>
    <t>9.</t>
  </si>
  <si>
    <r>
      <t>Költségvetési pénzmaradványt külön jogszabály alapján módosító tétel (</t>
    </r>
    <r>
      <rPr>
        <u val="single"/>
        <sz val="10"/>
        <rFont val="Times New Roman CE"/>
        <family val="1"/>
      </rPr>
      <t>+</t>
    </r>
    <r>
      <rPr>
        <sz val="10"/>
        <rFont val="Times New Roman CE"/>
        <family val="1"/>
      </rPr>
      <t>)</t>
    </r>
  </si>
  <si>
    <t>10.</t>
  </si>
  <si>
    <t>Módosított pénzmaradvány</t>
  </si>
  <si>
    <t>11.</t>
  </si>
  <si>
    <t>A 10. sorból az egészségbiztosítási alapból folyósított pénzeszköz maradványa</t>
  </si>
  <si>
    <t>Eft</t>
  </si>
  <si>
    <t>Ellátottak</t>
  </si>
  <si>
    <t>Működési</t>
  </si>
  <si>
    <t>1 ellátottra</t>
  </si>
  <si>
    <t>Intézmény saját</t>
  </si>
  <si>
    <t xml:space="preserve">Önkormányzat állami </t>
  </si>
  <si>
    <t>Önkormányzati</t>
  </si>
  <si>
    <t>Intézmények megnevezése:</t>
  </si>
  <si>
    <t>átlagszáma</t>
  </si>
  <si>
    <t>kiadási</t>
  </si>
  <si>
    <t>jutó kiadás</t>
  </si>
  <si>
    <t>bevétele</t>
  </si>
  <si>
    <t>támogatása</t>
  </si>
  <si>
    <t>támogatás (saját forrás)</t>
  </si>
  <si>
    <t>összeg</t>
  </si>
  <si>
    <t>%-a</t>
  </si>
  <si>
    <t>Bartók B.utcai Óvoda</t>
  </si>
  <si>
    <t>Óvodák mindösszesen:</t>
  </si>
  <si>
    <t xml:space="preserve"> Bölcsőde</t>
  </si>
  <si>
    <t xml:space="preserve">Fazekas u. Általános Iskola </t>
  </si>
  <si>
    <t>Általános Iskolák összesen:</t>
  </si>
  <si>
    <t>Tájékoztatás</t>
  </si>
  <si>
    <t>Tata Város Önkormányzat pályázatairól</t>
  </si>
  <si>
    <t>Benyújtás éve</t>
  </si>
  <si>
    <t>Pályázat megnevezése</t>
  </si>
  <si>
    <t>Támogatandó cél</t>
  </si>
  <si>
    <t>Felelős</t>
  </si>
  <si>
    <t>Igénybevett támogatás</t>
  </si>
  <si>
    <t>összesen</t>
  </si>
  <si>
    <t>Indoklás</t>
  </si>
  <si>
    <t>Musicz László</t>
  </si>
  <si>
    <t>Pályázat Előkészítő Alap</t>
  </si>
  <si>
    <t>GM Széchenyi terv</t>
  </si>
  <si>
    <t>Gerlei Tamás</t>
  </si>
  <si>
    <t>Simonné N. Anna</t>
  </si>
  <si>
    <t>Igényelt támoga-tás</t>
  </si>
  <si>
    <t>Megítélt támogatás</t>
  </si>
  <si>
    <t>Szerződések száma</t>
  </si>
  <si>
    <t>2006 évi ütem</t>
  </si>
  <si>
    <t xml:space="preserve">Eötvös Gimn. mögötti zöldterület növ. </t>
  </si>
  <si>
    <t>SZT-TU-7-02-01-3</t>
  </si>
  <si>
    <t>GM Széchenyi Terv: Bérlakásép. Pályázat</t>
  </si>
  <si>
    <t>Szoc. bérlakások épít. (Újhegyi 40 db.</t>
  </si>
  <si>
    <t>SZT-LA-1-01-11-12</t>
  </si>
  <si>
    <t>Simon Tamás</t>
  </si>
  <si>
    <t>Forráshiány miatt elutasítva</t>
  </si>
  <si>
    <t>ESZCSM35972-3/2002-3027</t>
  </si>
  <si>
    <t>ÉNO kialakítása</t>
  </si>
  <si>
    <t>110003804D</t>
  </si>
  <si>
    <t>Elutasítva</t>
  </si>
  <si>
    <t>Tata-Agostyán belter. vízrendezési prog.</t>
  </si>
  <si>
    <t>110001203C</t>
  </si>
  <si>
    <t>Tata, Ipari Park elker. út tanulmány</t>
  </si>
  <si>
    <t>110000803C</t>
  </si>
  <si>
    <t>Öreg-tó rehabilitáció</t>
  </si>
  <si>
    <t>2005/PEA2/    KD/5</t>
  </si>
  <si>
    <t>Informatikai és Hírközlési Minisztérium</t>
  </si>
  <si>
    <t>Önkorm. Informatikai rendszer továbbfejl.</t>
  </si>
  <si>
    <t>IHM-ITP-17</t>
  </si>
  <si>
    <t>Tatai eszperantista találkozó májusban</t>
  </si>
  <si>
    <t xml:space="preserve">  -   Tata</t>
  </si>
  <si>
    <t xml:space="preserve">  -  Alkmaar</t>
  </si>
  <si>
    <t xml:space="preserve">  -  Darmstadt</t>
  </si>
  <si>
    <t>Nemzeri Kulturális Örökség Minisztériuma</t>
  </si>
  <si>
    <t>"Tata évszázadai" c. konferenciakötet megjelentetése</t>
  </si>
  <si>
    <t>"Arx-oppidum-civitás:a vártól a városig" kiállítás</t>
  </si>
  <si>
    <t>3.6.1/182-1/2004</t>
  </si>
  <si>
    <t>Vaszary J.Ált. Isk. homlokzat felújítás</t>
  </si>
  <si>
    <t>110003504D</t>
  </si>
  <si>
    <t>Könyvtári érdekeltségnövelő támogatás</t>
  </si>
  <si>
    <t>Közművelődési érdekeltségnövelő tám.</t>
  </si>
  <si>
    <t>Oktatási Minisztérium</t>
  </si>
  <si>
    <t>SZAK (Szakmai szolgáltatás igénybevétele)</t>
  </si>
  <si>
    <t>Iskolatej</t>
  </si>
  <si>
    <t xml:space="preserve">  </t>
  </si>
  <si>
    <t>Közép-dunántúli Regionális Fejl. Tanács</t>
  </si>
  <si>
    <t>Tel. Hulladék közszolg.-fejl.célelőir.</t>
  </si>
  <si>
    <t>BMKD-2-17-2004</t>
  </si>
  <si>
    <t>Gyermek Ifjúsági és Sportminisztérium</t>
  </si>
  <si>
    <t>Gyermek és Ifjúsági feladatok ellátására  kieg tám.</t>
  </si>
  <si>
    <t>Környezetvédelmi és Vízügyi Célelőirányzat</t>
  </si>
  <si>
    <t>"Zöld forrás" pályázati alap: A zöldelő Tataért</t>
  </si>
  <si>
    <t>Játszóterek építése</t>
  </si>
  <si>
    <t>Balatonszepezdi Ifjúsági Tábor vizesblokk felújítás</t>
  </si>
  <si>
    <t>Komárom-Esztergom megyei Önkormányzat</t>
  </si>
  <si>
    <t>Komárom-Esztergom  megye idegenforg. Kínálatának és marketing munk. Fejl.</t>
  </si>
  <si>
    <t>Miniszterelnöki Hivatal</t>
  </si>
  <si>
    <t>Európa napok című rendezvénysorozat</t>
  </si>
  <si>
    <t>XLI-KERF/28/59/2005</t>
  </si>
  <si>
    <t>Delegáció fogadása</t>
  </si>
  <si>
    <t>II-247/2005 ikt. Sz.</t>
  </si>
  <si>
    <t xml:space="preserve">Visegrádi Négyek gazd. együttm. </t>
  </si>
  <si>
    <t>II-245/2005 ikt. Sz.</t>
  </si>
  <si>
    <t>TÓ-FUTÁS</t>
  </si>
  <si>
    <t>Nemzeti Sporthivatal</t>
  </si>
  <si>
    <t>10 000 lépés program</t>
  </si>
  <si>
    <t>eszközt nyedrtünk</t>
  </si>
  <si>
    <t>Ifjúsági találkozó</t>
  </si>
  <si>
    <t>205-JUM4462</t>
  </si>
  <si>
    <t>Tata                              2631,60 Euró</t>
  </si>
  <si>
    <t xml:space="preserve">  érkezett 2229,12 euró</t>
  </si>
  <si>
    <t>Pinczów                           709,50 Euró</t>
  </si>
  <si>
    <t>685,85 euró</t>
  </si>
  <si>
    <t>Gerlingen                        443,30 Euró</t>
  </si>
  <si>
    <t>282,1 euró</t>
  </si>
  <si>
    <t>Szőgyén                             34,00 Euró</t>
  </si>
  <si>
    <t>34 euró</t>
  </si>
  <si>
    <t>Tata-Alkmaar testvérvárosi ünnepség</t>
  </si>
  <si>
    <t>Tata                              3880,32 Euró</t>
  </si>
  <si>
    <t>Alkmaar                        3490,95 Euró</t>
  </si>
  <si>
    <t>Szőgyén                           146,20 Euró</t>
  </si>
  <si>
    <t>Közép-Dunántúli Regionális Fejl. Ügynökség</t>
  </si>
  <si>
    <t>Új út, Mikovényi burkolat felújítása</t>
  </si>
  <si>
    <t>110008105U</t>
  </si>
  <si>
    <t>TRFC Közép-Dunántúli Reg. Fejl. Ügynökség</t>
  </si>
  <si>
    <t>Eötvös J.Gimnázium homlokzat felúj.</t>
  </si>
  <si>
    <t>Simon  Tamás</t>
  </si>
  <si>
    <t>TRFC/KD/1100019/2005</t>
  </si>
  <si>
    <t>Bacsó B. u. lakótel.Temesvári, Zrínyi u. vízelleátása</t>
  </si>
  <si>
    <t>110004705D</t>
  </si>
  <si>
    <t>Arany J. u. belter.  burkolat felújítás</t>
  </si>
  <si>
    <t>Tene Gáborné</t>
  </si>
  <si>
    <t>110010105U</t>
  </si>
  <si>
    <t>Diófa utca belter. burk. felújítása</t>
  </si>
  <si>
    <t>Keszthelyi, Rákóczi, Hősök tere burk.felúj.</t>
  </si>
  <si>
    <t>Gombkötő és Vasút utca burk. felújít.</t>
  </si>
  <si>
    <t>Tata-Agostyán belterületi vízrendezési program</t>
  </si>
  <si>
    <t>2005.</t>
  </si>
  <si>
    <t>FMM, BM,ICSSZEM Közmunka Tanács</t>
  </si>
  <si>
    <t>Közmunkaprogram megvalósítása</t>
  </si>
  <si>
    <t>Obermayer Lászlóné</t>
  </si>
  <si>
    <t>TFC</t>
  </si>
  <si>
    <t xml:space="preserve">Európai Bizottság, Elnyert támogatás  Tata: 1 651Eur.., Alkmark: 1 885 Eur., Darmstadt: 630Eur.Tata és Vidéke Takarékszövetkezet 2004.04.21-i  deviza árfolyama alapján 250,15Ft/Euró    </t>
  </si>
  <si>
    <t>Szoc. Lakás tám.</t>
  </si>
  <si>
    <t>33-34.</t>
  </si>
  <si>
    <t>Európai Bizottság elnyert támogatása a 2005. 06.06 Tata és Vidéke Takarékszövetkezet deviza középárfolyama alapján 249,7Ft/Eur.</t>
  </si>
  <si>
    <t>Vaszary</t>
  </si>
  <si>
    <t xml:space="preserve">ÉNÓ </t>
  </si>
  <si>
    <t>Bacsó</t>
  </si>
  <si>
    <t>Térinformatika</t>
  </si>
  <si>
    <t>Rendezvények,kiállitások</t>
  </si>
  <si>
    <t>EU. Bizottság</t>
  </si>
  <si>
    <t>Belföld</t>
  </si>
  <si>
    <t>Megyei. Önkorm. NKÖM</t>
  </si>
  <si>
    <t>Marketing eszk.fejl.</t>
  </si>
  <si>
    <t>Zöldter. Rendezés</t>
  </si>
  <si>
    <t>ÉNÓ</t>
  </si>
  <si>
    <t>TFC /Területfejlesztési céltámogatás/</t>
  </si>
  <si>
    <t>12.</t>
  </si>
  <si>
    <t>13.</t>
  </si>
  <si>
    <t>14.</t>
  </si>
  <si>
    <t>Sidlóczky Attila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</si>
  <si>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</si>
  <si>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</si>
  <si>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</si>
  <si>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</si>
  <si>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</si>
  <si>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</si>
  <si>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</si>
  <si>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</si>
  <si>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</si>
  <si>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Lippai Sándor</t>
  </si>
  <si>
    <t>24.</t>
  </si>
  <si>
    <t>25.</t>
  </si>
  <si>
    <t>Mallerné Wágner Bernadett</t>
  </si>
  <si>
    <t>26.</t>
  </si>
  <si>
    <t>27.</t>
  </si>
  <si>
    <t>28.</t>
  </si>
  <si>
    <t>Horváth Zoltán</t>
  </si>
  <si>
    <t>29.</t>
  </si>
  <si>
    <t>30.</t>
  </si>
  <si>
    <t>31.</t>
  </si>
  <si>
    <t>Foglalkozt.pol. és Munkaügyi Minisztérium</t>
  </si>
  <si>
    <t>Közmunkaprogam</t>
  </si>
  <si>
    <t>32.</t>
  </si>
  <si>
    <t>Müvelődési ház és könyvtár rekonstr.</t>
  </si>
  <si>
    <t xml:space="preserve">Kovács József   </t>
  </si>
  <si>
    <t>33.</t>
  </si>
  <si>
    <t>Városi Kórház és Rendelőint. Rekonstr.</t>
  </si>
  <si>
    <t>34.</t>
  </si>
  <si>
    <t>35.</t>
  </si>
  <si>
    <t>36.</t>
  </si>
  <si>
    <t>37.</t>
  </si>
  <si>
    <t>Eü. Szoc. és Családügyi Minisztérium</t>
  </si>
  <si>
    <t>ÉNO Kialakításhoz pályázati támogatás</t>
  </si>
  <si>
    <t>38.</t>
  </si>
  <si>
    <t>Európai Bizottság</t>
  </si>
  <si>
    <t>Tata, Ivóvízhálózat felújítása</t>
  </si>
  <si>
    <t>Bacsó B. úti lakótelep ivóvíz ellátás</t>
  </si>
  <si>
    <t>Osgyáni Zsuzsanna</t>
  </si>
  <si>
    <t>39.</t>
  </si>
  <si>
    <t>40.</t>
  </si>
  <si>
    <t>Földművelésügyi és Vidékfejlesztési Miniszt.</t>
  </si>
  <si>
    <t>41.</t>
  </si>
  <si>
    <t>42.</t>
  </si>
  <si>
    <t>43.</t>
  </si>
  <si>
    <t>CÉDE ( Megyi Területfejlesztési Tanács )</t>
  </si>
  <si>
    <t>Laky Dóra</t>
  </si>
  <si>
    <t>2005. évi egyszerűsített mérlege</t>
  </si>
  <si>
    <t>2005. év</t>
  </si>
  <si>
    <t>10-ből kötelezettséggel terhelt pénzmaradvány</t>
  </si>
  <si>
    <t>10-ből szabad pénzmaradvány</t>
  </si>
  <si>
    <t xml:space="preserve"> </t>
  </si>
  <si>
    <t>Önkormányzati döntés alapján (I-II)</t>
  </si>
  <si>
    <t>I. Adóelengedés</t>
  </si>
  <si>
    <t>1)Építményadó:</t>
  </si>
  <si>
    <t xml:space="preserve"> - jövedelemhez kötött mentesség</t>
  </si>
  <si>
    <r>
      <t xml:space="preserve"> - lakáscélú 30m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0"/>
      </rPr>
      <t xml:space="preserve"> alatti zártkerti ép.</t>
    </r>
  </si>
  <si>
    <t>2) Iparűzési adó:(számított adó)</t>
  </si>
  <si>
    <t xml:space="preserve"> - 1 M Ft alatti vállalkozási szintű adóalap: 364 193 988 Ft</t>
  </si>
  <si>
    <t xml:space="preserve"> - aktivált beruházáshoz kapcsolódó m.adóalap:2 935 256 108 Ft</t>
  </si>
  <si>
    <t>II. Adókedvezmény</t>
  </si>
  <si>
    <t>1) Építményadó:</t>
  </si>
  <si>
    <t xml:space="preserve"> - idegenforgalmi adó (vendégéjszakák növekménye után)</t>
  </si>
  <si>
    <t>2) Iparűzési adó:</t>
  </si>
  <si>
    <t xml:space="preserve"> - jogelőd nélkül Tatán újonnan szhelyet, thelyet létesítő váll.</t>
  </si>
  <si>
    <t xml:space="preserve"> - egész tanévben foglalkoztatott szakmunkástan.</t>
  </si>
  <si>
    <t>I-II. összesen:</t>
  </si>
  <si>
    <t>Adóelengedés:</t>
  </si>
  <si>
    <t>Részletfizetési kedvezmény:</t>
  </si>
  <si>
    <t>Fizetési halasztás</t>
  </si>
  <si>
    <t xml:space="preserve"> - építményadó </t>
  </si>
  <si>
    <t>35%</t>
  </si>
  <si>
    <t>Összes közvetett támogatás</t>
  </si>
  <si>
    <t xml:space="preserve"> - talajterhelési díj</t>
  </si>
  <si>
    <t>Fizetési könnyítés összesen:</t>
  </si>
  <si>
    <t>III. Méltányossági eljárás (adóelengedés) és fizetési könnyítés (részletfizetés, fizetési halasztás) tárgyában 36 társaság és 54 magánszemély részére 90 db határozat kibocsátására került sor. Ebből 15 db határozat (5 társaság+10 magánszemély) adóelengedést (jellemzően bírságot) és fizetési könnyítést is érintett.</t>
  </si>
  <si>
    <t xml:space="preserve">18-ból Önkormányzatok sajátos felhalmozási és tőkebevételei </t>
  </si>
  <si>
    <t>Közvetett támogatások 2005. évben (E Ft-ban)</t>
  </si>
  <si>
    <t>Normatív kötött támogatások összesen</t>
  </si>
  <si>
    <t>Normatív+kötött támogatások összesen</t>
  </si>
  <si>
    <t>Kieg. tám. helyi önk. bérkiadásaihoz</t>
  </si>
  <si>
    <t>SzJA</t>
  </si>
  <si>
    <t>SzJA átengedett 10%</t>
  </si>
  <si>
    <t>SzJA kiegészítés adóerőképesség alapján</t>
  </si>
  <si>
    <t>SzJA összesen:</t>
  </si>
  <si>
    <t>Költségvetési kapcsolatokból származó támogatás</t>
  </si>
  <si>
    <t>Tartalékként tervezendő, államháztart. Tartalék</t>
  </si>
  <si>
    <t>ÁLLAMI TÁMOGATÁS ÉS SZJA MINDÖSSZESEN</t>
  </si>
  <si>
    <t>* Külön rendeletben szabályozva - adat nem áll rendelkezésre</t>
  </si>
  <si>
    <t>Egyéb átvett ÁHT-n belül (erdőritkításra 48 E Ft, szakértői díjra 15 E Ft, felinaptárra 25 E Ft, díszdiplomára 25 E Ft, vízfogyasztásra 1 E Ft)</t>
  </si>
  <si>
    <t xml:space="preserve">ÉNO építéshez minisztériumi pályázat támog. </t>
  </si>
  <si>
    <t>16. sz. melléklet (Tájékoztatás céljából)</t>
  </si>
  <si>
    <t xml:space="preserve"> - építményadó</t>
  </si>
  <si>
    <t xml:space="preserve"> - késedelmi pótlék</t>
  </si>
  <si>
    <t xml:space="preserve"> - bírság</t>
  </si>
  <si>
    <t xml:space="preserve"> - iparűzési adó</t>
  </si>
  <si>
    <t xml:space="preserve"> - telekadó</t>
  </si>
  <si>
    <t xml:space="preserve"> - aktivált beruházáshoz kapcsolódó</t>
  </si>
  <si>
    <t xml:space="preserve"> - üdülő lakás adómértékkel</t>
  </si>
  <si>
    <t>Működési célra átvett pénzeszközök összesen:</t>
  </si>
  <si>
    <t>Felhalmozási célra átvett pénzeszközök összesen:</t>
  </si>
  <si>
    <t>MFB fejlesztési hitel környezetvéd. Beruházáshoz (36 M Ft keret)</t>
  </si>
  <si>
    <t>MFB fejlesztési hitel általános beruházáshoz kapcs. (64 M Ft keret)</t>
  </si>
  <si>
    <t>Rövid lejáratú devizahitel(739371,53 CHF 162,3 árf.)</t>
  </si>
  <si>
    <t>20. sz. melléklet (Tájékoztatás céljából)</t>
  </si>
  <si>
    <t>Önkormányzati költségvetési szervek létszámának alakulása 2005. évben</t>
  </si>
  <si>
    <t>Engedélyezett létszám</t>
  </si>
  <si>
    <t>Intézmények Gazdasági Hivatala összesen</t>
  </si>
  <si>
    <t>a cigány kisebbség negatív pénzmaradványa (86 481 Ft) miatt</t>
  </si>
  <si>
    <t>Hitelek, átvett pénzeszközök mindösszesen:</t>
  </si>
  <si>
    <t xml:space="preserve">Arany J. u. csatornatársulat </t>
  </si>
  <si>
    <t>Tatai Víziközmű Társulat</t>
  </si>
  <si>
    <t xml:space="preserve">Tata Tóvárosi Víziközmű Társ. </t>
  </si>
  <si>
    <t>Fejlesztési hitel gépkocsi vásárláshoz</t>
  </si>
  <si>
    <t>H. felvétel</t>
  </si>
  <si>
    <t>2005. december 31-én</t>
  </si>
  <si>
    <t>E Ft-ban</t>
  </si>
  <si>
    <t>Önkormányzati, Polgármesteri Hivatal gazdálkodási körében</t>
  </si>
  <si>
    <t>Városi Rehabilitációs Szakkórház és Rendelőintézet</t>
  </si>
  <si>
    <t>Intézmények Gazdasági Hivatala</t>
  </si>
  <si>
    <t>Mindösszesen:</t>
  </si>
  <si>
    <t xml:space="preserve">3.sz.melléklet    </t>
  </si>
  <si>
    <t>Kiadások</t>
  </si>
  <si>
    <t>Összesen</t>
  </si>
  <si>
    <t>Személyi juttatások</t>
  </si>
  <si>
    <t>Munkaadót terh. járulékok</t>
  </si>
  <si>
    <t>Dologi kiadások</t>
  </si>
  <si>
    <t>Kamatkiadások</t>
  </si>
  <si>
    <t>Pénzeszköz átadás:</t>
  </si>
  <si>
    <t xml:space="preserve"> - működési célra</t>
  </si>
  <si>
    <t xml:space="preserve"> - felhalmozási célra</t>
  </si>
  <si>
    <t>Önk. által folyósított ellátás</t>
  </si>
  <si>
    <t>Ellátottak pénzbeli juttat.</t>
  </si>
  <si>
    <t>Beruházás ( ÁFA-val )</t>
  </si>
  <si>
    <t>Hiteltörlesztés</t>
  </si>
  <si>
    <t>Kiadások összesen:</t>
  </si>
  <si>
    <t xml:space="preserve">1.sz. melléklet              </t>
  </si>
  <si>
    <t>Bevételi előirányzat</t>
  </si>
  <si>
    <t>Kiadási előirányzat</t>
  </si>
  <si>
    <t>Eredeti</t>
  </si>
  <si>
    <t xml:space="preserve">Működési bevételek </t>
  </si>
  <si>
    <t xml:space="preserve">       - Intézmények</t>
  </si>
  <si>
    <t xml:space="preserve">       - Polgármesteri Hivatal</t>
  </si>
  <si>
    <t>Önkormányzat sajátos működési bevétele</t>
  </si>
  <si>
    <t xml:space="preserve">        -Helyi adók</t>
  </si>
  <si>
    <t xml:space="preserve">        -Átengedett központi adók</t>
  </si>
  <si>
    <t xml:space="preserve">   - átengedett SZJA</t>
  </si>
  <si>
    <t xml:space="preserve">   - SZJA kiegészítés</t>
  </si>
  <si>
    <t xml:space="preserve">   - Gépjárműadó</t>
  </si>
  <si>
    <t xml:space="preserve">         -Földterület bérbeadásából származó szja.</t>
  </si>
  <si>
    <t xml:space="preserve">         -Egyéb sajátos bevételek (bérleti díj)</t>
  </si>
  <si>
    <t>Önkorm. és int. működési bevételei összesen</t>
  </si>
  <si>
    <t>Beruházás</t>
  </si>
  <si>
    <t>Földterület értékesítés</t>
  </si>
  <si>
    <t>Hitelkamat</t>
  </si>
  <si>
    <t>Bérbeadásból felhalmozási bevétel</t>
  </si>
  <si>
    <t>Tartalékok</t>
  </si>
  <si>
    <t>Felhalmozási és tőkejellegű bev. összesen</t>
  </si>
  <si>
    <t>Felhalmozási ÁFA visszatérülés</t>
  </si>
  <si>
    <t>Normatív állami hozzájárulás</t>
  </si>
  <si>
    <t>Céltámogatás</t>
  </si>
  <si>
    <t>Támogatás központi költségvetésből</t>
  </si>
  <si>
    <t>Eü működésre átvett pénzeszk.</t>
  </si>
  <si>
    <t>Egyéb működési célra átvett pénzeszk.</t>
  </si>
  <si>
    <t>Felhalmozási célra átvett pénzeszk.</t>
  </si>
  <si>
    <t>Átvett pénzeszköz összesen:</t>
  </si>
  <si>
    <t>Pénzmaradvány</t>
  </si>
  <si>
    <t>Hitel</t>
  </si>
  <si>
    <t xml:space="preserve"> - fejlesztési célú</t>
  </si>
  <si>
    <t xml:space="preserve"> - működési célú (hiány)</t>
  </si>
  <si>
    <t>Bevételek mindösszesen</t>
  </si>
  <si>
    <t>Városi Rehab. Szakkórház és Rendelőintézet</t>
  </si>
  <si>
    <t xml:space="preserve"> - ÁFA bevételek, visszatérülés</t>
  </si>
  <si>
    <t xml:space="preserve"> - kamatbevételek</t>
  </si>
  <si>
    <t>Intézm. működ. bevételei összesen</t>
  </si>
  <si>
    <t xml:space="preserve"> - átengedett SZJA</t>
  </si>
  <si>
    <t xml:space="preserve"> - SZJA kiegészítés</t>
  </si>
  <si>
    <t xml:space="preserve"> - gépjárműadó</t>
  </si>
  <si>
    <t xml:space="preserve"> - termőföld bérbeadásából SZJA</t>
  </si>
  <si>
    <t>Működési bevételek összesen</t>
  </si>
  <si>
    <t xml:space="preserve"> - földterület értékesítés</t>
  </si>
  <si>
    <t xml:space="preserve"> - lakásértékesítés</t>
  </si>
  <si>
    <t xml:space="preserve"> - üzemeltetés, bérbeadás felhalm. bevét.</t>
  </si>
  <si>
    <t xml:space="preserve"> - normatív állami hozzájárulás</t>
  </si>
  <si>
    <t xml:space="preserve"> - központosított támogatás</t>
  </si>
  <si>
    <t xml:space="preserve"> - céltámogatás</t>
  </si>
  <si>
    <t xml:space="preserve"> - egészségügyi műk. célra Tb. támog.</t>
  </si>
  <si>
    <t>Átvett pénzeszköz összesen</t>
  </si>
  <si>
    <t>Hitel felvétel</t>
  </si>
  <si>
    <t>Előző évi pénzmaradvány</t>
  </si>
  <si>
    <t>Tartalék összesen:</t>
  </si>
  <si>
    <t>Központosított támogatások</t>
  </si>
  <si>
    <t>Felhalm. és tőkejellegű bevétel össz.</t>
  </si>
  <si>
    <t xml:space="preserve">  1/a. melléklet   </t>
  </si>
  <si>
    <t>Működési bevétel</t>
  </si>
  <si>
    <t>Személyi juttatás</t>
  </si>
  <si>
    <t>Járulékok</t>
  </si>
  <si>
    <t>Eü. műk. átvett pénzeszköz</t>
  </si>
  <si>
    <t>Működési célra átvett pénzeszköz</t>
  </si>
  <si>
    <t>Pénzeszköz  átadás, támogatás</t>
  </si>
  <si>
    <t>Szociális támogatás műk.</t>
  </si>
  <si>
    <t>Központosított támogatás</t>
  </si>
  <si>
    <t>Ellátottak pénzbeli juttatása</t>
  </si>
  <si>
    <t>Összesen:</t>
  </si>
  <si>
    <t xml:space="preserve">1/b. melléklet                       </t>
  </si>
  <si>
    <t>Felújítás</t>
  </si>
  <si>
    <t>Beruházási hitel törl.</t>
  </si>
  <si>
    <t>Fejl. célú pe. átadás</t>
  </si>
  <si>
    <t>Beruházási hitel kamat</t>
  </si>
  <si>
    <t>Kölcsön visszatérülések</t>
  </si>
  <si>
    <t>Megnevezés</t>
  </si>
  <si>
    <t>Bevételek</t>
  </si>
  <si>
    <t>Kiadás</t>
  </si>
  <si>
    <t>Működési kiadások</t>
  </si>
  <si>
    <t>M.adókat</t>
  </si>
  <si>
    <t>Dologi</t>
  </si>
  <si>
    <t>Pénzeszk.</t>
  </si>
  <si>
    <t>Önk.által</t>
  </si>
  <si>
    <t>juttatások</t>
  </si>
  <si>
    <t>terh.jár.</t>
  </si>
  <si>
    <t>egyéb folyó</t>
  </si>
  <si>
    <t>átadás</t>
  </si>
  <si>
    <t>foly.ellátás</t>
  </si>
  <si>
    <t>Parkfenntartási feladatok</t>
  </si>
  <si>
    <t>Erdőgazdálkodási szolgáltatás</t>
  </si>
  <si>
    <t>Helyi közutak létesítése</t>
  </si>
  <si>
    <t>Üdültetés</t>
  </si>
  <si>
    <t>Közutak, hidak üzemeltetése</t>
  </si>
  <si>
    <t xml:space="preserve">Saját vagy bérelt ingatlan hasznosításra </t>
  </si>
  <si>
    <t>Lakásgazdálkodás</t>
  </si>
  <si>
    <t>Önkormányzat igazgatási tevékenységei</t>
  </si>
  <si>
    <t>Közhasznú foglalkoztatás</t>
  </si>
  <si>
    <t>Polgári védelem</t>
  </si>
  <si>
    <t>Vízkárelhárítás</t>
  </si>
  <si>
    <t>Környezet és természetvédelmi feladatok</t>
  </si>
  <si>
    <t xml:space="preserve"> - Város és községgazdálkodás</t>
  </si>
  <si>
    <t xml:space="preserve"> - Építés és településfejlesztés</t>
  </si>
  <si>
    <t xml:space="preserve"> - Idegenforgalmi Alap</t>
  </si>
  <si>
    <t>Települési vízellátás</t>
  </si>
  <si>
    <t>Közvilágítás</t>
  </si>
  <si>
    <t>Állategészségügyi tevékenység</t>
  </si>
  <si>
    <t>Csapadékvízelvezetés</t>
  </si>
  <si>
    <t>Települési hulladékok kezelése</t>
  </si>
  <si>
    <t xml:space="preserve">Sportcélok és feladatok </t>
  </si>
  <si>
    <t>Fürdő és strandszolg.</t>
  </si>
  <si>
    <t>Társadalmi és családi ünnepek</t>
  </si>
  <si>
    <t>Testvérvárosi feladatok kialakítása</t>
  </si>
  <si>
    <t>Fizetendő ÁFA</t>
  </si>
  <si>
    <t>Kisebbségi Önkormányzatok</t>
  </si>
  <si>
    <t>E Ft</t>
  </si>
  <si>
    <t>Költségvetési alcím megnevezése</t>
  </si>
  <si>
    <t>Sajátos bevételek</t>
  </si>
  <si>
    <t>ÁFA</t>
  </si>
  <si>
    <t>Bevételek összesen</t>
  </si>
  <si>
    <t>Felhalmozási kiadások</t>
  </si>
  <si>
    <t>Kiadások összesen</t>
  </si>
  <si>
    <t>Fürdő utcai Óvoda</t>
  </si>
  <si>
    <t>Kálvária utcai Óvoda</t>
  </si>
  <si>
    <t>Kuckó Óvoda</t>
  </si>
  <si>
    <t>Geszti Óvoda</t>
  </si>
  <si>
    <t>Kertvárosi Óvoda</t>
  </si>
  <si>
    <t>Bergengócia Óvoda</t>
  </si>
  <si>
    <t>Vaszary J. Általános Iskola</t>
  </si>
  <si>
    <t>Kőkúti Általános Iskola</t>
  </si>
  <si>
    <t>Jázmin utcai Általános Iskola</t>
  </si>
  <si>
    <t>Zeneiskola</t>
  </si>
  <si>
    <t>Könyvtár</t>
  </si>
  <si>
    <t>Magyary Művelődési Ház</t>
  </si>
  <si>
    <t>Szociális Alapellátó Intézmény</t>
  </si>
  <si>
    <t>Munkanélküliek jövedelempótló támogatása</t>
  </si>
  <si>
    <t>Tartósan munkanélküliek rendszeres szociális segélyezése</t>
  </si>
  <si>
    <t>Időskorúak járadéka</t>
  </si>
  <si>
    <t>Rendszeres szociális segély egyéb jogcímeken</t>
  </si>
  <si>
    <t>Lakásfenntartási támogatás</t>
  </si>
  <si>
    <t>Egyéb rászorultságtól függő ellátások</t>
  </si>
  <si>
    <t>Köztemetés</t>
  </si>
  <si>
    <t>Közgyógyellátás</t>
  </si>
  <si>
    <t xml:space="preserve">Természetben nyújtott szociális ellátások összesen </t>
  </si>
  <si>
    <t xml:space="preserve">Önkormányzatok által folyósított ellátások összesen </t>
  </si>
  <si>
    <t>9. sz. melléklet</t>
  </si>
  <si>
    <t>(E Ft-ban)</t>
  </si>
  <si>
    <t>Működési célú pénzeszközátadás a Polgármesteri Hivatalnál:</t>
  </si>
  <si>
    <t>Felhalmozási célra átvett pénzeszközök</t>
  </si>
  <si>
    <t>Működési célra átvett pénzeszközök</t>
  </si>
  <si>
    <t>Tata Város Polgármesteri Hivatala által átvett pénzeszközök (E Ft-ban)</t>
  </si>
  <si>
    <t>Lakások értékesítése</t>
  </si>
  <si>
    <t xml:space="preserve"> - egyéb ingatlan értékesítés</t>
  </si>
  <si>
    <t xml:space="preserve"> - TOURINFORM Iroda támogatása</t>
  </si>
  <si>
    <t xml:space="preserve"> - Juniorka Óvoda alapítványi támogatása</t>
  </si>
  <si>
    <t xml:space="preserve"> - Tanulmányi ösztöndíjra (Mecénás közalap, Bursa Hungarica)</t>
  </si>
  <si>
    <t xml:space="preserve"> - Színes Iskola támogatása</t>
  </si>
  <si>
    <t xml:space="preserve"> - Juniorka Bölcsőde támogatása</t>
  </si>
  <si>
    <t xml:space="preserve"> - Vöröskereszt tatai szervezetének támogatása</t>
  </si>
  <si>
    <t xml:space="preserve"> - Háziorvosok szerződés szerinti támogatása</t>
  </si>
  <si>
    <t xml:space="preserve"> - Egészségügyi és szociális alapra</t>
  </si>
  <si>
    <t xml:space="preserve"> - Tűzoltóság támogatása</t>
  </si>
  <si>
    <t xml:space="preserve"> - Polgárőr Egyesület támogatása</t>
  </si>
  <si>
    <t xml:space="preserve"> - Polgármesteri Hivatal szakszervezet támogatása</t>
  </si>
  <si>
    <t xml:space="preserve"> - Víz - Zene - Virág Fesztivál Egyesület támogatása</t>
  </si>
  <si>
    <t xml:space="preserve"> - Concerto Zeneiskola támogatása</t>
  </si>
  <si>
    <t xml:space="preserve"> - Kenderke Néptánc Egyesület támogatása</t>
  </si>
  <si>
    <t xml:space="preserve"> - M.S. Közalapítvány támogatása</t>
  </si>
  <si>
    <t>Intézmények Gazdasági Hiv.</t>
  </si>
  <si>
    <t xml:space="preserve"> - Oktatási pályázati támogatásra</t>
  </si>
  <si>
    <t xml:space="preserve"> - Környezetvédelmi támogatásra(Öreg-tóért KA. támogatással együtt)</t>
  </si>
  <si>
    <t xml:space="preserve"> - Kulturális Alap</t>
  </si>
  <si>
    <t xml:space="preserve"> - Lakáscélú támogatás (lakossági, munkáltatói kölcsönök)</t>
  </si>
  <si>
    <t xml:space="preserve">Személyi </t>
  </si>
  <si>
    <t>Általános tartalék</t>
  </si>
  <si>
    <t>Belterületi vízrendezési program TFC támogatás</t>
  </si>
  <si>
    <t>Ipari Park elkerülő út megvalósíthatósági tanulmánya TFC támogatás</t>
  </si>
  <si>
    <t>Bérlakás felújítás</t>
  </si>
  <si>
    <t>Rendszeres gyermekvédelmi támogatás</t>
  </si>
  <si>
    <t>Járulék</t>
  </si>
  <si>
    <t>Dologi kiadás</t>
  </si>
  <si>
    <t>Pénzeszköz átadás</t>
  </si>
  <si>
    <t>Szociális juttatás</t>
  </si>
  <si>
    <t>Ellátottak juttatásai</t>
  </si>
  <si>
    <t>Általános műk. Tartalék</t>
  </si>
  <si>
    <t>Kamatm. váll. kölcs vissz.</t>
  </si>
  <si>
    <t>Lakáscélú támogatás</t>
  </si>
  <si>
    <t>Kötelezettségvállalással terhelt felúj., ber. feladatok 2004. évi előir. szükséglete</t>
  </si>
  <si>
    <t>Működési bevételek:</t>
  </si>
  <si>
    <t>Működési hiány</t>
  </si>
  <si>
    <t>Kölcsön visszatérülések (lakástámog.)</t>
  </si>
  <si>
    <t>Lakásértékesítés</t>
  </si>
  <si>
    <t>Kötelezettségvállalással terhelt beruházások</t>
  </si>
  <si>
    <t xml:space="preserve"> - Ipari Park elkerülő út megvalósíthatósági tanulmány</t>
  </si>
  <si>
    <t xml:space="preserve"> - Agostyán, Kossuth u. csapadékvíz elvezetése</t>
  </si>
  <si>
    <t>Lakáshoz jutás állami támog.</t>
  </si>
  <si>
    <t>Munkaadókat terhelő járulékok</t>
  </si>
  <si>
    <t xml:space="preserve">Dologi kiadások és egyéb </t>
  </si>
  <si>
    <t>folyó kiadások (hitelkamat nélkül)</t>
  </si>
  <si>
    <t>Pénzeszközátadás</t>
  </si>
  <si>
    <t>Önk.által folyósított ellátások</t>
  </si>
  <si>
    <t>Ellátottak pénzbeli juttatásai</t>
  </si>
  <si>
    <t xml:space="preserve">Eredeti  </t>
  </si>
  <si>
    <t>Harangláb újságra</t>
  </si>
  <si>
    <t xml:space="preserve"> - Művészeti Iskola támogatása</t>
  </si>
  <si>
    <t xml:space="preserve"> - Magyary Zoltán Népfőiskolai Társaság támogatása</t>
  </si>
  <si>
    <t xml:space="preserve"> - Tatai ivóvíz ellátása, fejlesztési terv II. ütem</t>
  </si>
  <si>
    <t>Általános Iskolák - tejprogram</t>
  </si>
  <si>
    <t xml:space="preserve"> - CÉDE</t>
  </si>
  <si>
    <t xml:space="preserve"> - Eszterházy Énekegyesületnek (Barokk Fesztivál)</t>
  </si>
  <si>
    <t xml:space="preserve"> - Lakáscélú szociális támogatás végleges jelleggel</t>
  </si>
  <si>
    <t>Szociális bérlakás építés állami támogatására</t>
  </si>
  <si>
    <t>IHM-től PH informatikai pályázati támogatás</t>
  </si>
  <si>
    <t xml:space="preserve"> - bírság, bérleti díj, közterület, lakbér</t>
  </si>
  <si>
    <t xml:space="preserve"> - Gépek, berendezések, járművek érték.</t>
  </si>
  <si>
    <t>Dologi és egyéb folyók. össz.:</t>
  </si>
  <si>
    <t>Önk.sajátos működési bev.</t>
  </si>
  <si>
    <t>Kölcsönnyújtás ( lakás támog. szoc + munk.)</t>
  </si>
  <si>
    <t xml:space="preserve">  - ápolási díj                               (TB nélkül)</t>
  </si>
  <si>
    <t xml:space="preserve">  - átmeneti segély                    </t>
  </si>
  <si>
    <t xml:space="preserve">  - temetési segély                       </t>
  </si>
  <si>
    <t xml:space="preserve">  - gyermekvédelmi támogatás   </t>
  </si>
  <si>
    <t>Adósságcsökkentési támogatás</t>
  </si>
  <si>
    <t>2006. évi törl. részlet</t>
  </si>
  <si>
    <t>Tanulók közlekedési támogatása</t>
  </si>
  <si>
    <t>Polgármesteri Hivatal</t>
  </si>
  <si>
    <t xml:space="preserve"> - alaptev. összefüggő szolg. Bevételei</t>
  </si>
  <si>
    <t xml:space="preserve"> - Talajterhelési díj</t>
  </si>
  <si>
    <t>Önk. Sajátos működ. bev. összesen</t>
  </si>
  <si>
    <t xml:space="preserve"> - priv. származó bev., egyéb pü. befek.</t>
  </si>
  <si>
    <t>Önk.költségvetési támogatás össz.</t>
  </si>
  <si>
    <t>Kölcsön visszatérülés(lakástám.,szoc+munkált.)</t>
  </si>
  <si>
    <t>2. sz. melléklet</t>
  </si>
  <si>
    <t>Vaszary János Ált. Isk. homlokzat felújítás II. ütem</t>
  </si>
  <si>
    <t>Agostyáni u. 1-3 felújítása</t>
  </si>
  <si>
    <t>Kálvária óvoda elektromos hálózat átépítése</t>
  </si>
  <si>
    <t>6. sz. melléklet</t>
  </si>
  <si>
    <t>Önkormányzati Polgármesteri Hivatal gazdálkodási körében:</t>
  </si>
  <si>
    <t xml:space="preserve"> - Újhegyi úti 40 db szociális bérlakás építése</t>
  </si>
  <si>
    <t xml:space="preserve"> - Újhegyi úti 40 db szociális bérlakás külső közmű, út, gázközmű</t>
  </si>
  <si>
    <t xml:space="preserve"> - Földhivatal ingyenes haszn. jog megváltás</t>
  </si>
  <si>
    <t xml:space="preserve"> - ÉNO kialakítás (áthúzódó kiadás, többletmunkák)</t>
  </si>
  <si>
    <t xml:space="preserve"> - Idősek klubja kialakítás Deák F. utcai ingatlanban</t>
  </si>
  <si>
    <t xml:space="preserve"> - Bérlakás tetőtérbeépítés Újhegy VI. dűlő</t>
  </si>
  <si>
    <t xml:space="preserve"> - Szennyvízszippantó kocsi vásárlás</t>
  </si>
  <si>
    <t xml:space="preserve"> - Szelektív hulladékgyűjtő sziget kialakítása 6db</t>
  </si>
  <si>
    <t>Tárgyi eszközök beszerzése, műszercsere</t>
  </si>
  <si>
    <t>7. sz. melléklet</t>
  </si>
  <si>
    <t>ÉNO és idősek klubjához CÉDE</t>
  </si>
  <si>
    <t>Eszperantista találkozó</t>
  </si>
  <si>
    <t>10. sz. melléklet</t>
  </si>
  <si>
    <t xml:space="preserve">Pénzbeli szociális ellátás összesen </t>
  </si>
  <si>
    <t xml:space="preserve"> - Máltai Szeretetszolgálat támogatása</t>
  </si>
  <si>
    <t xml:space="preserve"> - Sport támogatásokra</t>
  </si>
  <si>
    <t xml:space="preserve"> - Tatai TV. Közalapítvány támogatására</t>
  </si>
  <si>
    <t xml:space="preserve"> - Nyári Színház - Jászai Mari Színház támogatása (3 M közműv. + 7 M egyéb)</t>
  </si>
  <si>
    <t xml:space="preserve"> - Kuny Domokos Múzeum támogatása</t>
  </si>
  <si>
    <t xml:space="preserve">         -Talajterhelési díj</t>
  </si>
  <si>
    <t>Magánsz.építmadó és telekadó. 20 %-a</t>
  </si>
  <si>
    <t>Környezetvédelmi alap vízbázis védelemre (talajterhelési díjból)</t>
  </si>
  <si>
    <t>2005. évi felújítási feladatokból:</t>
  </si>
  <si>
    <t>Kötelezettségvállalással terhelt felújítási feladatok:</t>
  </si>
  <si>
    <t xml:space="preserve">Eredeti </t>
  </si>
  <si>
    <t>Kieg. támog. önkorm. bérkiadásaihoz</t>
  </si>
  <si>
    <t>Egyes jöv. pótló támogatások kiegészítése</t>
  </si>
  <si>
    <t>általános tartalék</t>
  </si>
  <si>
    <t>céltartalékok:</t>
  </si>
  <si>
    <t>Működési célú hitel (hiány)</t>
  </si>
  <si>
    <t>Egyes jöv.pótló támog. kiegészítése</t>
  </si>
  <si>
    <t>Céltartalékok:</t>
  </si>
  <si>
    <t xml:space="preserve"> - államháztartási</t>
  </si>
  <si>
    <t xml:space="preserve"> - egyéb működési célú </t>
  </si>
  <si>
    <t>CÉDE támogatás</t>
  </si>
  <si>
    <t>Fejlesztési célú hitel (hiány)</t>
  </si>
  <si>
    <t>Fejlesztési céltartalék:</t>
  </si>
  <si>
    <t>Ezen belül:</t>
  </si>
  <si>
    <t xml:space="preserve"> -- Építményadó</t>
  </si>
  <si>
    <t xml:space="preserve"> -- Telekadó</t>
  </si>
  <si>
    <t xml:space="preserve"> -- Idegenforgalmi adó</t>
  </si>
  <si>
    <t xml:space="preserve"> -- Iparűzési adó</t>
  </si>
  <si>
    <t xml:space="preserve"> -- Késedelmi pótlék, bírság</t>
  </si>
  <si>
    <t xml:space="preserve"> -- Egyéb beszed. Szla (pénzbírság, helyszíni bírság)</t>
  </si>
  <si>
    <t xml:space="preserve"> - kieg. támog. önkorm. bérkiadásaihoz</t>
  </si>
  <si>
    <t xml:space="preserve"> - egyes jöv. pótló támog. kieg.</t>
  </si>
  <si>
    <t>Kölcs. nyújtása lakáscélra:</t>
  </si>
  <si>
    <t xml:space="preserve"> - lakossági</t>
  </si>
  <si>
    <t xml:space="preserve"> - munkáltatói</t>
  </si>
  <si>
    <t xml:space="preserve">4.sz. melléklet                 </t>
  </si>
  <si>
    <t>E. Ft-ban</t>
  </si>
  <si>
    <t>Felhalmozási</t>
  </si>
  <si>
    <t>Hiteltörl.</t>
  </si>
  <si>
    <t>kiadások</t>
  </si>
  <si>
    <t>kölcsön</t>
  </si>
  <si>
    <t>751867</t>
  </si>
  <si>
    <t>Önkorm. feladatokra nem tervezhető elszám.</t>
  </si>
  <si>
    <t>751 889</t>
  </si>
  <si>
    <t>Önkormányzatok elszámolásai</t>
  </si>
  <si>
    <t>Ifjúsági feladatok</t>
  </si>
  <si>
    <t>Kistérségi Társ. átalakulása miatt</t>
  </si>
  <si>
    <t>Tatai Többcélú Társulás átalakulása miatt</t>
  </si>
  <si>
    <t>Újhegy, 40 db szoc. bérlakás</t>
  </si>
  <si>
    <t>III. Intézmények Gazdasági Hivatala:</t>
  </si>
  <si>
    <t>Hiteltörlesztés, kamat, kezességvállalás</t>
  </si>
  <si>
    <t>Polgármesteri Hivatal feladatainak költségvetése összesen:</t>
  </si>
  <si>
    <t>751164</t>
  </si>
  <si>
    <t>Német Kisebbségi Önkormányzat</t>
  </si>
  <si>
    <t xml:space="preserve">Eredeti   </t>
  </si>
  <si>
    <t>Lengyel Kisebbségi Önkormányzat</t>
  </si>
  <si>
    <t>Cigány Kisebbségi Önkormányzat</t>
  </si>
  <si>
    <t>Kisebbségi Önkormányzatok összesen</t>
  </si>
  <si>
    <t xml:space="preserve">Óvodai nevelés: Juniorka Óvoda tám., </t>
  </si>
  <si>
    <t>Iskolás korúak Ált. iskolai oktatása (támogatások)</t>
  </si>
  <si>
    <t>Ebből zárolt</t>
  </si>
  <si>
    <t xml:space="preserve"> - Tatai Területfejlesztési Társulás 2004. évi áthúzódó</t>
  </si>
  <si>
    <t xml:space="preserve"> - Tatabányai Szimfonikus Zenekar Egyesület támogatása</t>
  </si>
  <si>
    <t>Vaszary Iskola homlokzat felújítása CÉDE</t>
  </si>
  <si>
    <t>Játszóterek fenntartása</t>
  </si>
  <si>
    <t>Újhegyi szociális bérlakások</t>
  </si>
  <si>
    <t>Tűzvédelem, közbiztonsági feladatok</t>
  </si>
  <si>
    <t>Szoc. és gyermekjóléti fel. ÉNO kialakítás,idősek klubja</t>
  </si>
  <si>
    <t>Egészségügyi feladatok</t>
  </si>
  <si>
    <t>Gyámhivatal hivatásos gondnok díja</t>
  </si>
  <si>
    <t>Szociális ellátás (támogatások)</t>
  </si>
  <si>
    <t>Szilárd burkolatú utak felújítása (pályázati önrész)</t>
  </si>
  <si>
    <t>ÁHT. céltartalék</t>
  </si>
  <si>
    <t>Energiatakarékos pályázatra tartalék</t>
  </si>
  <si>
    <t>Fejlesztési célú egyéb pályázati önrésze</t>
  </si>
  <si>
    <t>Váralja csatorna zárolt számlára</t>
  </si>
  <si>
    <t>Működési céltartalék közalak. IX.1. bérfej, egyéb int. kiad.</t>
  </si>
  <si>
    <t>Kulturális feladatok</t>
  </si>
  <si>
    <t xml:space="preserve"> - Működési céltartalék</t>
  </si>
  <si>
    <t xml:space="preserve"> - Felhalmozási céltartalék</t>
  </si>
  <si>
    <t xml:space="preserve"> - működési célú tartalék</t>
  </si>
  <si>
    <t xml:space="preserve"> - felhalmozási célú tartalék</t>
  </si>
  <si>
    <t xml:space="preserve"> - felhalm. célú pénzeszközátvétel</t>
  </si>
  <si>
    <t xml:space="preserve"> - műk. célú pénzeszközátvétel</t>
  </si>
  <si>
    <t>Szilárd burkolatú önkormányzati utak felújítása</t>
  </si>
  <si>
    <t>Művelődési Központ épület felújítás</t>
  </si>
  <si>
    <t xml:space="preserve"> - ÉNO kialakítás II. ütem (tetőcsere, nyílászárók, homlokzat)</t>
  </si>
  <si>
    <t xml:space="preserve"> - Címzett támogatáshoz tervek átdolgozására (Művelődési Ház)</t>
  </si>
  <si>
    <t xml:space="preserve"> - Móricz Zs. téri ivóvíz gerincvezeték építése</t>
  </si>
  <si>
    <t xml:space="preserve"> - Közvilágítási lámpák felszerelése (2004-ről áthúzódó)</t>
  </si>
  <si>
    <t>Magyary Művelődési Ház eszközbeszerzés</t>
  </si>
  <si>
    <t>Tatai Mezőgazdasági Rt-től (halászati jog)</t>
  </si>
  <si>
    <t>Megyei Önkormányzattól intézményfenntartó társulásra (Művelődési Központ)</t>
  </si>
  <si>
    <t xml:space="preserve"> - Tatai Városgazda Kht. bér- és működési támogatás</t>
  </si>
  <si>
    <t>Évközi emelés</t>
  </si>
  <si>
    <t xml:space="preserve"> - államháztartási céltartalék</t>
  </si>
  <si>
    <t xml:space="preserve"> -Vértesszőlősi u. szervízút felújítás (Erkel és Deák u. között)</t>
  </si>
  <si>
    <t xml:space="preserve"> -Járdaépítés Vértesszőlő u.(Deák és Zalka u.között)</t>
  </si>
  <si>
    <t xml:space="preserve"> -Váralja Viziközmű Társulat hitele</t>
  </si>
  <si>
    <t xml:space="preserve"> - Máltai Szeretetszolgálat - Idősek Klubja működ.</t>
  </si>
  <si>
    <t>Tatai Televizió kiadásai</t>
  </si>
  <si>
    <t xml:space="preserve"> - Sportiskolai előkészítésre</t>
  </si>
  <si>
    <t xml:space="preserve"> - Rendőrség támogatása</t>
  </si>
  <si>
    <t xml:space="preserve"> - Agostyáni Művelődési Ház támogatása</t>
  </si>
  <si>
    <t xml:space="preserve"> - Bláthy szobor felállításához támogatás</t>
  </si>
  <si>
    <t>Bevétel</t>
  </si>
  <si>
    <t>Országgyűlési képviselő választások</t>
  </si>
  <si>
    <t>Rendszeres gyermekvédelmi pénzbeli ell.</t>
  </si>
  <si>
    <t>Rendszeres szociális pénzbeni ellátások</t>
  </si>
  <si>
    <t>Gépek, berendezések, járművek értékesítése</t>
  </si>
  <si>
    <t>Gépek, berendezések, járművek értékesít.</t>
  </si>
  <si>
    <t xml:space="preserve"> - mozgáskorlátozottak támogatása</t>
  </si>
  <si>
    <t xml:space="preserve"> - otthonteremtési támogatás</t>
  </si>
  <si>
    <t xml:space="preserve"> - PH személygépkocsik cseréjére</t>
  </si>
  <si>
    <t xml:space="preserve"> - Deák F. u. alsó szakasz - Szilágyi E. u. útkorszerűsítés, vízelvezetés</t>
  </si>
  <si>
    <t xml:space="preserve"> - Tatai Öreg-tó rehabilitációja</t>
  </si>
  <si>
    <t>Kálvária Óvoda - eszköz beszerzések</t>
  </si>
  <si>
    <t>Kuckó Óvoda - eszköz beszerzések</t>
  </si>
  <si>
    <t>Bartók B. úti Óvoda - eszközbeszerzések</t>
  </si>
  <si>
    <t>Kertvárosi Óvoda - eszközbeszerzések</t>
  </si>
  <si>
    <t>Kőkúti Általános Iskola - eszközbeszerzések</t>
  </si>
  <si>
    <t>Zeneiskola - eszközbeszerzések</t>
  </si>
  <si>
    <t>Geszti Óvoda - eszközbeszerzések</t>
  </si>
  <si>
    <t>Vaszary János Általános Iskola - eszközbeszerzések</t>
  </si>
  <si>
    <t>Mozgáskorlátozottak közlekedési támogatása</t>
  </si>
  <si>
    <t>Otthonteremtési támogatás címén</t>
  </si>
  <si>
    <t>Európa napi rendezvényekhez pályázati támogatás</t>
  </si>
  <si>
    <t>Dologi kiadás (beruházási hitelkamat nélkül)</t>
  </si>
  <si>
    <t>Kőkúti Iskola vizesblokk felújítása</t>
  </si>
  <si>
    <t xml:space="preserve"> - Mindszenty téri bérlakások csapadékvíz elvezetése</t>
  </si>
  <si>
    <t xml:space="preserve"> - Tatai TV. Közalapítvány támogatása - technikai fejlesztésre</t>
  </si>
  <si>
    <t>Kistérségi Többcélú Társulástól társulási felad.</t>
  </si>
  <si>
    <t>Öreg-tó rehabilitációjához pályázati támogatás-Regionális Fejl. Tanács</t>
  </si>
  <si>
    <t xml:space="preserve"> - Bacsó B. lakótelep, Temesvári és Zrínyi u. vízellátása</t>
  </si>
  <si>
    <t>Geszti óvoda konyha felújítás</t>
  </si>
  <si>
    <t>CÉDE</t>
  </si>
  <si>
    <t xml:space="preserve"> - helyi adók és egyéb bevételek</t>
  </si>
  <si>
    <t xml:space="preserve"> - Címzett támogatáshoz tervek átdolgozására (Kórház rekonstrukció)</t>
  </si>
  <si>
    <t>Bergengócia Óvoda - tároló szekrény</t>
  </si>
  <si>
    <t>Fazekas utcai Általános Iskola - DVD író</t>
  </si>
  <si>
    <t>Gazdasági Hivatal számítógép</t>
  </si>
  <si>
    <t>Piros Óvoda - porszívó, udvari játékok</t>
  </si>
  <si>
    <t>Szociális Alapellátó - riasztórendszer</t>
  </si>
  <si>
    <t>Pm. terhelő befiz., alulfinanszírozás</t>
  </si>
  <si>
    <t>Pótlólagos állami támogatás-pénzmaradvány</t>
  </si>
  <si>
    <t>Kistérségi Többcélú Társulás</t>
  </si>
  <si>
    <t>Eseti pénzbeni szociális ellátások</t>
  </si>
  <si>
    <t>Munkanélküliek szociális segélyezése</t>
  </si>
  <si>
    <t>Eseti pénzbeli gyermekvédelmi ellátás</t>
  </si>
  <si>
    <t xml:space="preserve"> - Általános tartalékból támogatások</t>
  </si>
  <si>
    <t xml:space="preserve"> - Által ér Szövetség tagdíj (dologi)</t>
  </si>
  <si>
    <t>Váralja csatorna közmű befizetés zárolt tartalékba (lakosság és MS. Közalapítvány)</t>
  </si>
  <si>
    <t>nem nyert</t>
  </si>
  <si>
    <t>Egyéb víziközmű befizetések (lakossági)</t>
  </si>
  <si>
    <t xml:space="preserve"> Tata Város Önkormányzatának 2005. évi mérlege (E Ft-ban)</t>
  </si>
  <si>
    <t>2005. évi működési célú bevételek és kiadások mérlege (E Ft-ban)</t>
  </si>
  <si>
    <t>2005. évi fejlesztési célú bevételek és kiadások mérlege (E Ft-ban)</t>
  </si>
  <si>
    <t xml:space="preserve">Tata Város Önkormányzatának 2005. évi költségvetési kiadásai </t>
  </si>
  <si>
    <t>2005. évi beruházási kiadások feladatonként (ÁFA-val)</t>
  </si>
  <si>
    <t>2005. évi felújítások célonként (ÁFA-val)</t>
  </si>
  <si>
    <t>2005. évre</t>
  </si>
  <si>
    <t>Működési céltartalék</t>
  </si>
  <si>
    <t>Felhalmozási céltartalék</t>
  </si>
  <si>
    <t xml:space="preserve"> - címzett támogatás</t>
  </si>
  <si>
    <t>Egyéb ingatlan értékesítés</t>
  </si>
  <si>
    <t>Címzett támogatás</t>
  </si>
  <si>
    <t>Egyéb ingatlanértékesítés</t>
  </si>
  <si>
    <t>Játszóterek felújítása</t>
  </si>
  <si>
    <t>Eötvös József Gimnázium</t>
  </si>
  <si>
    <t>Szociális Alapellátó Intézmény - garázsfelújítás</t>
  </si>
  <si>
    <t xml:space="preserve"> - Pekosz árok rendezése</t>
  </si>
  <si>
    <t xml:space="preserve"> - Ingatlanvásárlás (0466/3 hrsz-ú)</t>
  </si>
  <si>
    <t xml:space="preserve"> - Tavasz utca tulajdonjogának megszerzése</t>
  </si>
  <si>
    <t xml:space="preserve"> - Mindszenty téri lakásokba légbevezető</t>
  </si>
  <si>
    <t xml:space="preserve"> - Polgárdi Önkormányzat komplex hulladékgazd. rendszer (100 Ft/fő)</t>
  </si>
  <si>
    <t>Pénzmaradvány felhalm.célú</t>
  </si>
  <si>
    <t>Veszprémi Ifjúsági Diákszövetség</t>
  </si>
  <si>
    <t>Gerlingen szakmai program</t>
  </si>
  <si>
    <t xml:space="preserve">Bezerédi u. D 400 vezeték összekötése </t>
  </si>
  <si>
    <t>Polgármesteri Hivatal (mellékhelyiség, díszterem akadálymentesítés, homlokzatfelúj)</t>
  </si>
  <si>
    <t>Tata - Agostyán Könyvtár felújítása</t>
  </si>
  <si>
    <t>Elkülönített alapoktól közhasznúak foglalkoztatására (munkatapasztalat, úti ktg.)</t>
  </si>
  <si>
    <t>Móricz Zsigmond Könyvtár</t>
  </si>
  <si>
    <t>Szociális gyermekétkeztetés</t>
  </si>
  <si>
    <t>Kisebbségi Önkormányzat támogatása - karácsonyi ünnepségre</t>
  </si>
  <si>
    <t>Általános tartalékra Kulturális Örökségvédelmi Minisztériumtól</t>
  </si>
  <si>
    <t>Eötvös József Gimnázium homlokzat felújításra a Megyei Önkormányzattól</t>
  </si>
  <si>
    <t>Eötvös József Gimnázium homlokzat TRFC.</t>
  </si>
  <si>
    <t xml:space="preserve"> - Vértes Volán Rt. helyi közlekedés normatív támogatása</t>
  </si>
  <si>
    <t xml:space="preserve"> - Tatai Területfejlesztési Társulás 2004. évi tartozás</t>
  </si>
  <si>
    <t xml:space="preserve"> - Kisebbségi Önkormányzatoknak karácsonyi ünnepségre</t>
  </si>
  <si>
    <t xml:space="preserve"> - Székelyföldi árvízkárosultak támogatása</t>
  </si>
  <si>
    <t xml:space="preserve"> - Tata és Kistérsége Turisztikai Információs Kht-nak</t>
  </si>
  <si>
    <t xml:space="preserve"> - Háziorvosoknak eszközfejlesztésre</t>
  </si>
  <si>
    <t>Rövid lejáratú hitelfelvétel</t>
  </si>
  <si>
    <t>Gépkocsi miatti hitelfelvétel</t>
  </si>
  <si>
    <t xml:space="preserve">Gépkocsi vásárlás miatti hitel </t>
  </si>
  <si>
    <t>Rövidlejáratú hitel felvétel</t>
  </si>
  <si>
    <t>Rövid lejáratú hitel törlesztés</t>
  </si>
  <si>
    <t>Rövid lejáratú hitel felvétel</t>
  </si>
  <si>
    <t>Gépkocsi vásárlás miatti hitel</t>
  </si>
  <si>
    <t>Rövid lejáratú hiteltörlesztés</t>
  </si>
  <si>
    <t xml:space="preserve"> - Tanügyi igazgatási szoftver vásárlás, számítástechnikai eszköz bérlet</t>
  </si>
  <si>
    <t xml:space="preserve"> - Településrendezés tervezési költsége (I. sz. főútat elkerülő út)</t>
  </si>
  <si>
    <t>751 966</t>
  </si>
  <si>
    <t>801 115</t>
  </si>
  <si>
    <t>801 214</t>
  </si>
  <si>
    <t>853 266</t>
  </si>
  <si>
    <t>851 967</t>
  </si>
  <si>
    <t>751 878</t>
  </si>
  <si>
    <t>751 856</t>
  </si>
  <si>
    <t>751 669</t>
  </si>
  <si>
    <t>751 670</t>
  </si>
  <si>
    <t>751 791</t>
  </si>
  <si>
    <t>751 834</t>
  </si>
  <si>
    <t>751 845</t>
  </si>
  <si>
    <t>852 018</t>
  </si>
  <si>
    <t>853 311</t>
  </si>
  <si>
    <t>853 344</t>
  </si>
  <si>
    <t>901 116</t>
  </si>
  <si>
    <t>902 113</t>
  </si>
  <si>
    <t>924 047</t>
  </si>
  <si>
    <t>926 018</t>
  </si>
  <si>
    <t>751 153</t>
  </si>
  <si>
    <t>702 012</t>
  </si>
  <si>
    <t>701 015</t>
  </si>
  <si>
    <t>631 211</t>
  </si>
  <si>
    <t>551 414</t>
  </si>
  <si>
    <t>452 025</t>
  </si>
  <si>
    <t>020 215</t>
  </si>
  <si>
    <t>014 034</t>
  </si>
  <si>
    <t>930 910</t>
  </si>
  <si>
    <t>930 921</t>
  </si>
  <si>
    <t>221 214</t>
  </si>
  <si>
    <t>Polgármesteri Hivatal 2005. évi költségvetési tervének módosítása (szakfeladatok és kiemelt előirányzatok szerinti bontásban)</t>
  </si>
  <si>
    <t>Kölcsönnyújtás (lakáscélra)</t>
  </si>
  <si>
    <t>Felhalmozási célú ÁFA visszatérítés</t>
  </si>
  <si>
    <t>Működési célú pénzmaradvány</t>
  </si>
  <si>
    <t>Egyéb központi támogatás</t>
  </si>
  <si>
    <t xml:space="preserve"> - egyéb központi támogatás</t>
  </si>
  <si>
    <t xml:space="preserve"> - Intézmény sajátos bevétel</t>
  </si>
  <si>
    <t>Tata Város Önkormányzatának 2005. év bevételei forrásonként ( E Ft-ban)</t>
  </si>
  <si>
    <t>Felhalmozási célú bérbeadás</t>
  </si>
  <si>
    <t>Beruházási célra átvett pénzeszköz</t>
  </si>
  <si>
    <t>Bölcsőde központi fűtés, csoportszobák, konyha nyílászáró cseréje</t>
  </si>
  <si>
    <t>Köztemető fenntartási feladatok</t>
  </si>
  <si>
    <t xml:space="preserve"> - Közműfejlesztési hozzájárulás</t>
  </si>
  <si>
    <t xml:space="preserve"> - Országos Mentőszolgálat FORD mentőautó vásárláshoz</t>
  </si>
  <si>
    <t>Felújítás ( ÁFA-val )</t>
  </si>
  <si>
    <t>( kiemelt előirányzatok szerinti részletezésben ) E Ft-ban</t>
  </si>
  <si>
    <t xml:space="preserve"> - Belterületi vízrendezés</t>
  </si>
  <si>
    <t>Rövid lejáratú hitel kamata</t>
  </si>
  <si>
    <t xml:space="preserve"> - Energiatakarékos pályázat</t>
  </si>
  <si>
    <t>Vaszary János Általános Iskola</t>
  </si>
  <si>
    <t>Rövid lejáratú hitel</t>
  </si>
  <si>
    <t>Óratorony szoftver felújítás</t>
  </si>
  <si>
    <t xml:space="preserve"> - Parkoló építés</t>
  </si>
  <si>
    <t xml:space="preserve"> - Tölgy ülőpadok beszerzése</t>
  </si>
  <si>
    <t xml:space="preserve"> - Lengyel Kisebbségi Önkormányzat hangszervásárlás</t>
  </si>
  <si>
    <t xml:space="preserve"> - Körforglamú csomópont építés tanulmányi terve</t>
  </si>
  <si>
    <t xml:space="preserve"> - Fényes lakópark szabályozási terve</t>
  </si>
  <si>
    <t xml:space="preserve"> - Közép-Duna részvény névérték.</t>
  </si>
  <si>
    <t xml:space="preserve"> - Rendezvényház tervezési költsége</t>
  </si>
  <si>
    <t>Bölcsőde ételhulladék megsemmisítő, hűtő, számítógép</t>
  </si>
  <si>
    <t xml:space="preserve"> - Szőgyén testvérváros támogatása</t>
  </si>
  <si>
    <t xml:space="preserve"> - Vaszary Tehetséggondozó Alapítvány</t>
  </si>
  <si>
    <t xml:space="preserve"> - Cigány Kisebbségi Önkormányzat támogatása</t>
  </si>
  <si>
    <t>működési célú pénzeszközátadás</t>
  </si>
  <si>
    <t>Kistérségi Tásulás átalakulása miatt</t>
  </si>
  <si>
    <t>Tata Város Önkormányzat irányítása alá tartozó költségvetési szervek 2005. évi pénzmaradványa (Eft-ban)</t>
  </si>
  <si>
    <t>Nemzetközi kapcsolatokra - pályázati támogatás</t>
  </si>
  <si>
    <t>Lengyel Kisebbségi Önkormányzat - dologi kiadás</t>
  </si>
  <si>
    <t>Cigány Kisebbségi Önkormányzat - szociális alapból</t>
  </si>
  <si>
    <t xml:space="preserve"> - Számítógép beszerzés + gép berendezés + szoftverek</t>
  </si>
  <si>
    <t>Mód.(II.22.)</t>
  </si>
  <si>
    <t>Mód.(II.14.)</t>
  </si>
  <si>
    <t>Földgáz áremelkedése miatt</t>
  </si>
  <si>
    <t>HM-től Tata ivóvízellátásra</t>
  </si>
  <si>
    <t xml:space="preserve"> - Német Kisebbségi Önkormányzat </t>
  </si>
  <si>
    <t>Nemzeti Kulturális Örökség Minisztériuma kiállítás szervezés</t>
  </si>
  <si>
    <t>Teljesítés</t>
  </si>
  <si>
    <t>Pénzkészlet egyeztetés:</t>
  </si>
  <si>
    <t>Nyitó pénzkészlet</t>
  </si>
  <si>
    <t xml:space="preserve">           + bevételek</t>
  </si>
  <si>
    <t xml:space="preserve">           - kiadások</t>
  </si>
  <si>
    <t xml:space="preserve">           - pénzmaradvány</t>
  </si>
  <si>
    <t>Záró pénzkészlet</t>
  </si>
  <si>
    <t>Kiadások mindösszesen:</t>
  </si>
  <si>
    <t>Kiegyenlítő, függő, átfutó</t>
  </si>
  <si>
    <t>Tetőszerkezet felújítása, villámhárító</t>
  </si>
  <si>
    <t>Központi ügyelet, sebészet, kegyeleti hely, oxigén központ felújítása</t>
  </si>
  <si>
    <t xml:space="preserve"> - Tiszteletdíj felajánlás </t>
  </si>
  <si>
    <t xml:space="preserve"> - Zenebarátok Egyesülete támogatása - Újévi koncert</t>
  </si>
  <si>
    <t xml:space="preserve"> - Magyar Máltai Szeretetszolgálat - Tata Városáért kitüntetés</t>
  </si>
  <si>
    <t xml:space="preserve"> - Gondozási díj</t>
  </si>
  <si>
    <t xml:space="preserve"> - Közigazgatási Hivatalnak építésrendészeti bírság 15 %-a</t>
  </si>
  <si>
    <t>Előző évi visszatérülés (központi költségvetésből adóerőképesség)</t>
  </si>
  <si>
    <t>Visegrádi konferencia</t>
  </si>
  <si>
    <t xml:space="preserve"> - Kincstári Vagyoni Igazgatóságnak pályázat előkészítési díj</t>
  </si>
  <si>
    <t>Külföldről kapott támogatás</t>
  </si>
  <si>
    <t>Parkosítás</t>
  </si>
  <si>
    <t>Pedagógiai programra</t>
  </si>
  <si>
    <t>Népszavazás</t>
  </si>
  <si>
    <t>Kiadás mindösszesen:</t>
  </si>
  <si>
    <t>Bevételek mindösszesen:</t>
  </si>
  <si>
    <t>Telj. %-a</t>
  </si>
  <si>
    <t>Kistérségi Társ. Átalakulása miatt</t>
  </si>
  <si>
    <t>5. sz. melléklet</t>
  </si>
  <si>
    <t>Intézmények Gazdasági Hivatalához tartozó részben önálló intézmények 2005. évi költségvetési beszámolója</t>
  </si>
  <si>
    <t>Alaptev. Bevétele</t>
  </si>
  <si>
    <t>Átvett pénzeszköz</t>
  </si>
  <si>
    <t>Pénzmaradvány (pénzforg. Nélküli)</t>
  </si>
  <si>
    <t>Kamat-bevételek</t>
  </si>
  <si>
    <t>M.adókat terhelő jár.</t>
  </si>
  <si>
    <t>Pénzbeli támogatás</t>
  </si>
  <si>
    <t>Pénzbeli jutattás</t>
  </si>
  <si>
    <t>Szivárvány Óvoda</t>
  </si>
  <si>
    <t>Bartók B. utcai Óvoda</t>
  </si>
  <si>
    <t>Piros Óvoda</t>
  </si>
  <si>
    <t>Bölcsöde</t>
  </si>
  <si>
    <t>Fazekas Utcai Általános Iskola</t>
  </si>
  <si>
    <t>Kvi. alcímek és szakf. Összesen:</t>
  </si>
  <si>
    <t xml:space="preserve">3/a. sz.melléklet    </t>
  </si>
  <si>
    <t>Eredeti jóváhagyott keret</t>
  </si>
  <si>
    <t>Felhasznált ill. lebontott összeg</t>
  </si>
  <si>
    <t>Maradvány</t>
  </si>
  <si>
    <t>Maradvány megnevezése</t>
  </si>
  <si>
    <t>2005. évi tartalék felhasználásáról elszámolás (E Ft-ban)</t>
  </si>
  <si>
    <t>Finanszírozás</t>
  </si>
  <si>
    <t>Kif. dátuma</t>
  </si>
  <si>
    <t>Kedvezményezettek</t>
  </si>
  <si>
    <t>Kifizetés jogcíme</t>
  </si>
  <si>
    <t>Kif. Összeg (E Ft)</t>
  </si>
  <si>
    <t>Diákönkormányzati Országos Találkozó</t>
  </si>
  <si>
    <t>Szent Márton Kamarakórus</t>
  </si>
  <si>
    <t>Hangverseny a Magyar Nemzeti Galériában</t>
  </si>
  <si>
    <t>High Voltage Sporttánc Egy.</t>
  </si>
  <si>
    <t>Részvétel a Nemzetközi Kanizsa Kupán</t>
  </si>
  <si>
    <t>Juventus Kórus</t>
  </si>
  <si>
    <t>Salzburgi szerepléshez támogatás</t>
  </si>
  <si>
    <t>Tatai Kenderke Néptáncegyesület</t>
  </si>
  <si>
    <t>6. Tatai Sokadalom megrendezése</t>
  </si>
  <si>
    <t>Szőlőtő Egyesület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</si>
</sst>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0.0"/>
    <numFmt numFmtId="166" formatCode="0.00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0"/>
    <numFmt numFmtId="171" formatCode="#,##0\ &quot;Ft&quot;"/>
  </numFmts>
  <fonts count="42">
    <font>
      <sz val="10"/>
      <name val="Arial CE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i/>
      <sz val="10"/>
      <name val="Times New Roman CE"/>
      <family val="1"/>
    </font>
    <font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9"/>
      <name val="Times New Roman CE"/>
      <family val="1"/>
    </font>
    <font>
      <b/>
      <sz val="11"/>
      <name val="Times New Roman CE"/>
      <family val="1"/>
    </font>
    <font>
      <sz val="10"/>
      <name val="MS Sans Serif"/>
      <family val="0"/>
    </font>
    <font>
      <b/>
      <sz val="10"/>
      <name val="Arial CE"/>
      <family val="0"/>
    </font>
    <font>
      <i/>
      <sz val="12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sz val="9"/>
      <name val="Arial CE"/>
      <family val="0"/>
    </font>
    <font>
      <sz val="9"/>
      <name val="Times New Roman"/>
      <family val="1"/>
    </font>
    <font>
      <b/>
      <sz val="9"/>
      <name val="Arial CE"/>
      <family val="0"/>
    </font>
    <font>
      <i/>
      <sz val="10"/>
      <name val="Arial CE"/>
      <family val="2"/>
    </font>
    <font>
      <b/>
      <i/>
      <sz val="12"/>
      <name val="Times New Roman"/>
      <family val="1"/>
    </font>
    <font>
      <u val="single"/>
      <sz val="12"/>
      <name val="Times New Roman"/>
      <family val="1"/>
    </font>
    <font>
      <b/>
      <i/>
      <sz val="10"/>
      <name val="Times New Roman"/>
      <family val="1"/>
    </font>
    <font>
      <sz val="11"/>
      <name val="Arial CE"/>
      <family val="0"/>
    </font>
    <font>
      <b/>
      <sz val="11"/>
      <name val="Times New Roman"/>
      <family val="1"/>
    </font>
    <font>
      <b/>
      <i/>
      <sz val="10"/>
      <name val="Arial CE"/>
      <family val="2"/>
    </font>
    <font>
      <b/>
      <u val="single"/>
      <sz val="10"/>
      <name val="Arial CE"/>
      <family val="2"/>
    </font>
    <font>
      <sz val="11"/>
      <name val="Times New Roman CE"/>
      <family val="1"/>
    </font>
    <font>
      <sz val="12"/>
      <name val="Arial CE"/>
      <family val="0"/>
    </font>
    <font>
      <b/>
      <sz val="14"/>
      <name val="Times New Roman"/>
      <family val="1"/>
    </font>
    <font>
      <i/>
      <sz val="12"/>
      <name val="Times New Roman"/>
      <family val="1"/>
    </font>
    <font>
      <b/>
      <i/>
      <sz val="12"/>
      <name val="Times New Roman CE"/>
      <family val="1"/>
    </font>
    <font>
      <u val="single"/>
      <sz val="10"/>
      <name val="Times New Roman CE"/>
      <family val="1"/>
    </font>
    <font>
      <vertAlign val="superscript"/>
      <sz val="10"/>
      <name val="Arial CE"/>
      <family val="2"/>
    </font>
    <font>
      <i/>
      <sz val="10"/>
      <name val="Times New Roman"/>
      <family val="1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 style="thin"/>
    </border>
    <border>
      <left style="double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thin"/>
      <top style="medium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 style="medium"/>
      <bottom style="medium"/>
    </border>
    <border>
      <left style="medium"/>
      <right style="medium"/>
      <top style="thick"/>
      <bottom style="thin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ck"/>
    </border>
    <border>
      <left style="medium"/>
      <right style="medium"/>
      <top style="hair"/>
      <bottom style="thick"/>
    </border>
    <border>
      <left>
        <color indexed="63"/>
      </left>
      <right style="medium"/>
      <top style="thick"/>
      <bottom style="hair"/>
    </border>
    <border>
      <left style="medium"/>
      <right style="medium"/>
      <top style="thick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n"/>
      <top style="thick"/>
      <bottom style="hair"/>
    </border>
    <border>
      <left style="thin"/>
      <right style="thin"/>
      <top style="thick"/>
      <bottom style="hair"/>
    </border>
    <border>
      <left style="thin"/>
      <right>
        <color indexed="63"/>
      </right>
      <top style="thick"/>
      <bottom style="hair"/>
    </border>
    <border>
      <left style="thin"/>
      <right style="medium"/>
      <top style="thick"/>
      <bottom style="hair"/>
    </border>
    <border>
      <left style="thin"/>
      <right style="thick"/>
      <top style="thick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ck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thick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thick"/>
    </border>
    <border>
      <left style="medium"/>
      <right style="thick"/>
      <top style="medium"/>
      <bottom style="thick"/>
    </border>
    <border>
      <left style="medium"/>
      <right>
        <color indexed="63"/>
      </right>
      <top style="hair"/>
      <bottom style="hair"/>
    </border>
    <border>
      <left style="thick"/>
      <right style="thin"/>
      <top style="hair"/>
      <bottom style="hair"/>
    </border>
    <border>
      <left style="medium"/>
      <right style="medium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thin"/>
      <right style="thick"/>
      <top style="medium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hair"/>
      <bottom style="thick"/>
    </border>
    <border>
      <left style="thin"/>
      <right style="thin"/>
      <top style="hair"/>
      <bottom style="thick"/>
    </border>
    <border>
      <left style="thin"/>
      <right>
        <color indexed="63"/>
      </right>
      <top style="hair"/>
      <bottom style="thick"/>
    </border>
    <border>
      <left style="thin"/>
      <right style="medium"/>
      <top style="hair"/>
      <bottom style="thick"/>
    </border>
    <border>
      <left style="thin"/>
      <right style="thick"/>
      <top style="hair"/>
      <bottom style="thick"/>
    </border>
    <border>
      <left style="thick"/>
      <right style="medium"/>
      <top style="medium"/>
      <bottom style="hair"/>
    </border>
    <border>
      <left style="thick"/>
      <right style="medium"/>
      <top style="hair"/>
      <bottom style="hair"/>
    </border>
    <border>
      <left style="thick"/>
      <right style="medium"/>
      <top style="hair"/>
      <bottom style="thick"/>
    </border>
    <border>
      <left style="thick"/>
      <right style="medium"/>
      <top style="thick"/>
      <bottom style="hair"/>
    </border>
    <border>
      <left style="thick"/>
      <right style="medium"/>
      <top style="hair"/>
      <bottom>
        <color indexed="63"/>
      </bottom>
    </border>
    <border>
      <left style="thick"/>
      <right style="medium"/>
      <top>
        <color indexed="63"/>
      </top>
      <bottom style="hair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medium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5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1" xfId="0" applyFont="1" applyBorder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 horizontal="centerContinuous"/>
    </xf>
    <xf numFmtId="3" fontId="6" fillId="0" borderId="0" xfId="0" applyNumberFormat="1" applyFont="1" applyAlignment="1">
      <alignment horizontal="centerContinuous"/>
    </xf>
    <xf numFmtId="0" fontId="4" fillId="0" borderId="2" xfId="0" applyFont="1" applyBorder="1" applyAlignment="1">
      <alignment horizontal="left"/>
    </xf>
    <xf numFmtId="3" fontId="4" fillId="0" borderId="3" xfId="0" applyNumberFormat="1" applyFont="1" applyBorder="1" applyAlignment="1">
      <alignment/>
    </xf>
    <xf numFmtId="0" fontId="4" fillId="0" borderId="2" xfId="0" applyFont="1" applyBorder="1" applyAlignment="1">
      <alignment/>
    </xf>
    <xf numFmtId="49" fontId="4" fillId="0" borderId="4" xfId="0" applyNumberFormat="1" applyFont="1" applyBorder="1" applyAlignment="1">
      <alignment/>
    </xf>
    <xf numFmtId="49" fontId="4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2" xfId="0" applyFont="1" applyBorder="1" applyAlignment="1">
      <alignment/>
    </xf>
    <xf numFmtId="49" fontId="4" fillId="0" borderId="2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9" fontId="4" fillId="0" borderId="0" xfId="21" applyFont="1" applyBorder="1" applyAlignment="1">
      <alignment/>
    </xf>
    <xf numFmtId="3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18" applyFont="1" applyAlignment="1">
      <alignment horizontal="left"/>
      <protection/>
    </xf>
    <xf numFmtId="0" fontId="4" fillId="0" borderId="0" xfId="18" applyFont="1" applyAlignment="1" quotePrefix="1">
      <alignment horizontal="left"/>
      <protection/>
    </xf>
    <xf numFmtId="0" fontId="4" fillId="0" borderId="0" xfId="18" applyFont="1" applyAlignment="1">
      <alignment/>
      <protection/>
    </xf>
    <xf numFmtId="0" fontId="4" fillId="0" borderId="0" xfId="18" applyFont="1">
      <alignment/>
      <protection/>
    </xf>
    <xf numFmtId="0" fontId="5" fillId="0" borderId="0" xfId="18" applyFont="1" applyAlignment="1" quotePrefix="1">
      <alignment horizontal="center"/>
      <protection/>
    </xf>
    <xf numFmtId="0" fontId="5" fillId="0" borderId="8" xfId="18" applyFont="1" applyBorder="1" applyAlignment="1">
      <alignment horizontal="center"/>
      <protection/>
    </xf>
    <xf numFmtId="0" fontId="5" fillId="0" borderId="9" xfId="18" applyFont="1" applyBorder="1" applyAlignment="1">
      <alignment horizontal="center"/>
      <protection/>
    </xf>
    <xf numFmtId="0" fontId="4" fillId="0" borderId="10" xfId="18" applyFont="1" applyBorder="1" applyAlignment="1" quotePrefix="1">
      <alignment horizontal="left"/>
      <protection/>
    </xf>
    <xf numFmtId="3" fontId="4" fillId="0" borderId="11" xfId="18" applyNumberFormat="1" applyFont="1" applyBorder="1">
      <alignment/>
      <protection/>
    </xf>
    <xf numFmtId="0" fontId="4" fillId="0" borderId="12" xfId="18" applyFont="1" applyBorder="1">
      <alignment/>
      <protection/>
    </xf>
    <xf numFmtId="0" fontId="4" fillId="0" borderId="10" xfId="18" applyFont="1" applyBorder="1">
      <alignment/>
      <protection/>
    </xf>
    <xf numFmtId="3" fontId="4" fillId="0" borderId="12" xfId="18" applyNumberFormat="1" applyFont="1" applyBorder="1">
      <alignment/>
      <protection/>
    </xf>
    <xf numFmtId="0" fontId="4" fillId="0" borderId="10" xfId="18" applyFont="1" applyBorder="1" applyAlignment="1">
      <alignment/>
      <protection/>
    </xf>
    <xf numFmtId="0" fontId="4" fillId="0" borderId="12" xfId="18" applyFont="1" applyBorder="1" applyAlignment="1">
      <alignment horizontal="left"/>
      <protection/>
    </xf>
    <xf numFmtId="0" fontId="4" fillId="0" borderId="13" xfId="18" applyFont="1" applyBorder="1">
      <alignment/>
      <protection/>
    </xf>
    <xf numFmtId="3" fontId="4" fillId="0" borderId="0" xfId="18" applyNumberFormat="1" applyFont="1">
      <alignment/>
      <protection/>
    </xf>
    <xf numFmtId="0" fontId="4" fillId="0" borderId="13" xfId="0" applyFont="1" applyBorder="1" applyAlignment="1">
      <alignment/>
    </xf>
    <xf numFmtId="3" fontId="4" fillId="0" borderId="14" xfId="18" applyNumberFormat="1" applyFont="1" applyBorder="1">
      <alignment/>
      <protection/>
    </xf>
    <xf numFmtId="3" fontId="4" fillId="0" borderId="15" xfId="18" applyNumberFormat="1" applyFont="1" applyBorder="1">
      <alignment/>
      <protection/>
    </xf>
    <xf numFmtId="0" fontId="5" fillId="0" borderId="16" xfId="18" applyFont="1" applyBorder="1">
      <alignment/>
      <protection/>
    </xf>
    <xf numFmtId="3" fontId="5" fillId="0" borderId="16" xfId="18" applyNumberFormat="1" applyFont="1" applyBorder="1">
      <alignment/>
      <protection/>
    </xf>
    <xf numFmtId="0" fontId="5" fillId="0" borderId="17" xfId="18" applyFont="1" applyBorder="1" applyAlignment="1">
      <alignment horizontal="centerContinuous"/>
      <protection/>
    </xf>
    <xf numFmtId="0" fontId="5" fillId="0" borderId="18" xfId="18" applyFont="1" applyBorder="1" applyAlignment="1">
      <alignment horizontal="centerContinuous"/>
      <protection/>
    </xf>
    <xf numFmtId="0" fontId="4" fillId="0" borderId="11" xfId="18" applyFont="1" applyBorder="1">
      <alignment/>
      <protection/>
    </xf>
    <xf numFmtId="0" fontId="4" fillId="0" borderId="15" xfId="18" applyFont="1" applyBorder="1">
      <alignment/>
      <protection/>
    </xf>
    <xf numFmtId="0" fontId="4" fillId="0" borderId="11" xfId="18" applyFont="1" applyBorder="1" applyAlignment="1" quotePrefix="1">
      <alignment horizontal="left"/>
      <protection/>
    </xf>
    <xf numFmtId="0" fontId="4" fillId="0" borderId="19" xfId="18" applyFont="1" applyBorder="1">
      <alignment/>
      <protection/>
    </xf>
    <xf numFmtId="3" fontId="4" fillId="0" borderId="0" xfId="18" applyNumberFormat="1" applyFont="1" applyAlignment="1">
      <alignment horizontal="right"/>
      <protection/>
    </xf>
    <xf numFmtId="0" fontId="4" fillId="0" borderId="0" xfId="17" applyFont="1">
      <alignment/>
      <protection/>
    </xf>
    <xf numFmtId="0" fontId="4" fillId="0" borderId="0" xfId="17" applyFont="1" applyAlignment="1">
      <alignment horizontal="center"/>
      <protection/>
    </xf>
    <xf numFmtId="3" fontId="4" fillId="0" borderId="0" xfId="17" applyNumberFormat="1" applyFont="1">
      <alignment/>
      <protection/>
    </xf>
    <xf numFmtId="0" fontId="11" fillId="0" borderId="20" xfId="17" applyFont="1" applyBorder="1" applyAlignment="1">
      <alignment horizontal="center"/>
      <protection/>
    </xf>
    <xf numFmtId="0" fontId="0" fillId="0" borderId="0" xfId="0" applyFont="1" applyAlignment="1">
      <alignment/>
    </xf>
    <xf numFmtId="3" fontId="5" fillId="0" borderId="21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5" fillId="0" borderId="3" xfId="0" applyFont="1" applyBorder="1" applyAlignment="1">
      <alignment/>
    </xf>
    <xf numFmtId="3" fontId="4" fillId="0" borderId="22" xfId="0" applyNumberFormat="1" applyFont="1" applyBorder="1" applyAlignment="1">
      <alignment/>
    </xf>
    <xf numFmtId="0" fontId="5" fillId="0" borderId="2" xfId="0" applyFont="1" applyBorder="1" applyAlignment="1">
      <alignment/>
    </xf>
    <xf numFmtId="49" fontId="4" fillId="0" borderId="2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49" fontId="5" fillId="0" borderId="2" xfId="0" applyNumberFormat="1" applyFont="1" applyBorder="1" applyAlignment="1">
      <alignment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4" fillId="0" borderId="24" xfId="0" applyFont="1" applyBorder="1" applyAlignment="1">
      <alignment/>
    </xf>
    <xf numFmtId="3" fontId="4" fillId="0" borderId="10" xfId="18" applyNumberFormat="1" applyFont="1" applyBorder="1">
      <alignment/>
      <protection/>
    </xf>
    <xf numFmtId="3" fontId="4" fillId="0" borderId="13" xfId="18" applyNumberFormat="1" applyFont="1" applyBorder="1">
      <alignment/>
      <protection/>
    </xf>
    <xf numFmtId="3" fontId="4" fillId="0" borderId="19" xfId="18" applyNumberFormat="1" applyFont="1" applyBorder="1">
      <alignment/>
      <protection/>
    </xf>
    <xf numFmtId="0" fontId="4" fillId="0" borderId="25" xfId="18" applyFont="1" applyBorder="1">
      <alignment/>
      <protection/>
    </xf>
    <xf numFmtId="3" fontId="4" fillId="0" borderId="11" xfId="18" applyNumberFormat="1" applyFont="1" applyBorder="1" applyAlignment="1">
      <alignment horizontal="right"/>
      <protection/>
    </xf>
    <xf numFmtId="0" fontId="4" fillId="0" borderId="26" xfId="18" applyFont="1" applyBorder="1" applyAlignment="1">
      <alignment horizontal="left"/>
      <protection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 wrapText="1"/>
    </xf>
    <xf numFmtId="3" fontId="5" fillId="0" borderId="30" xfId="0" applyNumberFormat="1" applyFont="1" applyBorder="1" applyAlignment="1">
      <alignment wrapText="1"/>
    </xf>
    <xf numFmtId="3" fontId="4" fillId="0" borderId="31" xfId="0" applyNumberFormat="1" applyFont="1" applyBorder="1" applyAlignment="1">
      <alignment/>
    </xf>
    <xf numFmtId="0" fontId="5" fillId="0" borderId="32" xfId="0" applyFont="1" applyBorder="1" applyAlignment="1">
      <alignment horizontal="center"/>
    </xf>
    <xf numFmtId="0" fontId="4" fillId="0" borderId="3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5" fillId="0" borderId="33" xfId="0" applyFont="1" applyBorder="1" applyAlignment="1">
      <alignment vertical="top" wrapText="1"/>
    </xf>
    <xf numFmtId="0" fontId="5" fillId="0" borderId="34" xfId="0" applyFont="1" applyBorder="1" applyAlignment="1">
      <alignment vertical="top" wrapText="1"/>
    </xf>
    <xf numFmtId="3" fontId="5" fillId="0" borderId="35" xfId="0" applyNumberFormat="1" applyFont="1" applyBorder="1" applyAlignment="1">
      <alignment/>
    </xf>
    <xf numFmtId="0" fontId="9" fillId="0" borderId="36" xfId="0" applyFont="1" applyBorder="1" applyAlignment="1">
      <alignment/>
    </xf>
    <xf numFmtId="0" fontId="11" fillId="0" borderId="32" xfId="0" applyFont="1" applyBorder="1" applyAlignment="1">
      <alignment vertical="top" wrapText="1"/>
    </xf>
    <xf numFmtId="0" fontId="9" fillId="0" borderId="23" xfId="0" applyFont="1" applyBorder="1" applyAlignment="1">
      <alignment/>
    </xf>
    <xf numFmtId="0" fontId="9" fillId="0" borderId="37" xfId="0" applyFont="1" applyBorder="1" applyAlignment="1">
      <alignment/>
    </xf>
    <xf numFmtId="0" fontId="11" fillId="0" borderId="4" xfId="0" applyFont="1" applyBorder="1" applyAlignment="1">
      <alignment vertical="top" wrapText="1"/>
    </xf>
    <xf numFmtId="0" fontId="11" fillId="0" borderId="3" xfId="0" applyFont="1" applyBorder="1" applyAlignment="1">
      <alignment horizontal="center" wrapText="1"/>
    </xf>
    <xf numFmtId="0" fontId="11" fillId="0" borderId="36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33" xfId="0" applyFont="1" applyBorder="1" applyAlignment="1">
      <alignment/>
    </xf>
    <xf numFmtId="37" fontId="11" fillId="0" borderId="23" xfId="0" applyNumberFormat="1" applyFont="1" applyBorder="1" applyAlignment="1">
      <alignment wrapText="1"/>
    </xf>
    <xf numFmtId="0" fontId="11" fillId="0" borderId="4" xfId="0" applyFont="1" applyBorder="1" applyAlignment="1">
      <alignment/>
    </xf>
    <xf numFmtId="37" fontId="11" fillId="0" borderId="3" xfId="0" applyNumberFormat="1" applyFont="1" applyBorder="1" applyAlignment="1">
      <alignment wrapText="1"/>
    </xf>
    <xf numFmtId="0" fontId="9" fillId="0" borderId="4" xfId="0" applyFont="1" applyBorder="1" applyAlignment="1">
      <alignment/>
    </xf>
    <xf numFmtId="37" fontId="9" fillId="0" borderId="3" xfId="0" applyNumberFormat="1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11" fillId="0" borderId="38" xfId="0" applyFont="1" applyBorder="1" applyAlignment="1">
      <alignment wrapText="1"/>
    </xf>
    <xf numFmtId="0" fontId="9" fillId="0" borderId="33" xfId="0" applyFont="1" applyBorder="1" applyAlignment="1">
      <alignment wrapText="1"/>
    </xf>
    <xf numFmtId="0" fontId="11" fillId="0" borderId="17" xfId="0" applyFont="1" applyBorder="1" applyAlignment="1">
      <alignment/>
    </xf>
    <xf numFmtId="0" fontId="11" fillId="0" borderId="39" xfId="0" applyFont="1" applyBorder="1" applyAlignment="1">
      <alignment/>
    </xf>
    <xf numFmtId="0" fontId="11" fillId="0" borderId="0" xfId="0" applyFont="1" applyAlignment="1">
      <alignment/>
    </xf>
    <xf numFmtId="0" fontId="11" fillId="0" borderId="38" xfId="0" applyFont="1" applyBorder="1" applyAlignment="1">
      <alignment/>
    </xf>
    <xf numFmtId="0" fontId="14" fillId="0" borderId="4" xfId="0" applyFont="1" applyBorder="1" applyAlignment="1">
      <alignment/>
    </xf>
    <xf numFmtId="37" fontId="14" fillId="0" borderId="3" xfId="0" applyNumberFormat="1" applyFont="1" applyBorder="1" applyAlignment="1">
      <alignment wrapText="1"/>
    </xf>
    <xf numFmtId="0" fontId="11" fillId="0" borderId="40" xfId="0" applyFont="1" applyBorder="1" applyAlignment="1">
      <alignment/>
    </xf>
    <xf numFmtId="0" fontId="11" fillId="0" borderId="41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22" xfId="0" applyFont="1" applyBorder="1" applyAlignment="1">
      <alignment/>
    </xf>
    <xf numFmtId="3" fontId="5" fillId="0" borderId="6" xfId="0" applyNumberFormat="1" applyFont="1" applyBorder="1" applyAlignment="1">
      <alignment/>
    </xf>
    <xf numFmtId="3" fontId="5" fillId="0" borderId="6" xfId="0" applyNumberFormat="1" applyFont="1" applyBorder="1" applyAlignment="1">
      <alignment wrapText="1"/>
    </xf>
    <xf numFmtId="0" fontId="0" fillId="0" borderId="0" xfId="0" applyFont="1" applyBorder="1" applyAlignment="1">
      <alignment/>
    </xf>
    <xf numFmtId="3" fontId="4" fillId="0" borderId="43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0" fontId="5" fillId="0" borderId="28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32" xfId="0" applyFont="1" applyBorder="1" applyAlignment="1">
      <alignment/>
    </xf>
    <xf numFmtId="0" fontId="5" fillId="0" borderId="4" xfId="0" applyFont="1" applyBorder="1" applyAlignment="1">
      <alignment/>
    </xf>
    <xf numFmtId="0" fontId="4" fillId="0" borderId="45" xfId="0" applyFont="1" applyBorder="1" applyAlignment="1">
      <alignment/>
    </xf>
    <xf numFmtId="0" fontId="5" fillId="0" borderId="45" xfId="0" applyFont="1" applyBorder="1" applyAlignment="1">
      <alignment/>
    </xf>
    <xf numFmtId="49" fontId="5" fillId="0" borderId="4" xfId="0" applyNumberFormat="1" applyFont="1" applyBorder="1" applyAlignment="1">
      <alignment/>
    </xf>
    <xf numFmtId="0" fontId="4" fillId="0" borderId="33" xfId="0" applyFont="1" applyBorder="1" applyAlignment="1">
      <alignment/>
    </xf>
    <xf numFmtId="0" fontId="10" fillId="0" borderId="4" xfId="0" applyFont="1" applyBorder="1" applyAlignment="1">
      <alignment/>
    </xf>
    <xf numFmtId="0" fontId="20" fillId="0" borderId="0" xfId="0" applyFont="1" applyAlignment="1">
      <alignment/>
    </xf>
    <xf numFmtId="0" fontId="19" fillId="0" borderId="3" xfId="0" applyFont="1" applyBorder="1" applyAlignment="1">
      <alignment horizontal="center" vertical="center" wrapText="1"/>
    </xf>
    <xf numFmtId="3" fontId="20" fillId="0" borderId="3" xfId="0" applyNumberFormat="1" applyFont="1" applyBorder="1" applyAlignment="1">
      <alignment/>
    </xf>
    <xf numFmtId="0" fontId="19" fillId="0" borderId="3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/>
    </xf>
    <xf numFmtId="0" fontId="21" fillId="0" borderId="4" xfId="0" applyFont="1" applyBorder="1" applyAlignment="1">
      <alignment/>
    </xf>
    <xf numFmtId="0" fontId="19" fillId="0" borderId="4" xfId="0" applyFont="1" applyBorder="1" applyAlignment="1">
      <alignment/>
    </xf>
    <xf numFmtId="0" fontId="19" fillId="0" borderId="4" xfId="0" applyFont="1" applyBorder="1" applyAlignment="1">
      <alignment shrinkToFit="1"/>
    </xf>
    <xf numFmtId="0" fontId="19" fillId="0" borderId="46" xfId="0" applyFont="1" applyBorder="1" applyAlignment="1">
      <alignment shrinkToFit="1"/>
    </xf>
    <xf numFmtId="0" fontId="5" fillId="0" borderId="0" xfId="0" applyFont="1" applyAlignment="1">
      <alignment horizontal="center"/>
    </xf>
    <xf numFmtId="0" fontId="4" fillId="0" borderId="32" xfId="0" applyFont="1" applyBorder="1" applyAlignment="1">
      <alignment/>
    </xf>
    <xf numFmtId="0" fontId="5" fillId="0" borderId="4" xfId="0" applyFont="1" applyBorder="1" applyAlignment="1">
      <alignment shrinkToFit="1"/>
    </xf>
    <xf numFmtId="3" fontId="5" fillId="0" borderId="31" xfId="0" applyNumberFormat="1" applyFont="1" applyBorder="1" applyAlignment="1">
      <alignment/>
    </xf>
    <xf numFmtId="0" fontId="4" fillId="0" borderId="4" xfId="0" applyFont="1" applyBorder="1" applyAlignment="1">
      <alignment shrinkToFit="1"/>
    </xf>
    <xf numFmtId="0" fontId="5" fillId="0" borderId="46" xfId="0" applyFont="1" applyBorder="1" applyAlignment="1">
      <alignment shrinkToFit="1"/>
    </xf>
    <xf numFmtId="0" fontId="20" fillId="0" borderId="4" xfId="0" applyFont="1" applyBorder="1" applyAlignment="1">
      <alignment shrinkToFit="1"/>
    </xf>
    <xf numFmtId="0" fontId="5" fillId="0" borderId="4" xfId="0" applyFont="1" applyBorder="1" applyAlignment="1">
      <alignment/>
    </xf>
    <xf numFmtId="0" fontId="5" fillId="0" borderId="46" xfId="0" applyFont="1" applyBorder="1" applyAlignment="1">
      <alignment/>
    </xf>
    <xf numFmtId="0" fontId="19" fillId="0" borderId="0" xfId="0" applyFont="1" applyAlignment="1">
      <alignment/>
    </xf>
    <xf numFmtId="3" fontId="4" fillId="0" borderId="29" xfId="0" applyNumberFormat="1" applyFont="1" applyBorder="1" applyAlignment="1">
      <alignment horizontal="right" vertical="center" wrapText="1"/>
    </xf>
    <xf numFmtId="3" fontId="5" fillId="0" borderId="6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8" fillId="0" borderId="29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/>
    </xf>
    <xf numFmtId="0" fontId="10" fillId="0" borderId="4" xfId="0" applyFont="1" applyBorder="1" applyAlignment="1">
      <alignment shrinkToFit="1"/>
    </xf>
    <xf numFmtId="0" fontId="4" fillId="0" borderId="0" xfId="17" applyFont="1" applyAlignment="1">
      <alignment/>
      <protection/>
    </xf>
    <xf numFmtId="0" fontId="4" fillId="0" borderId="0" xfId="17" applyFont="1" applyAlignment="1">
      <alignment horizontal="left"/>
      <protection/>
    </xf>
    <xf numFmtId="0" fontId="4" fillId="0" borderId="0" xfId="17" applyFont="1" applyAlignment="1">
      <alignment horizontal="right"/>
      <protection/>
    </xf>
    <xf numFmtId="0" fontId="4" fillId="0" borderId="0" xfId="17" applyFont="1" applyAlignment="1">
      <alignment horizontal="centerContinuous"/>
      <protection/>
    </xf>
    <xf numFmtId="3" fontId="5" fillId="0" borderId="0" xfId="17" applyNumberFormat="1" applyFont="1" applyAlignment="1">
      <alignment horizontal="right"/>
      <protection/>
    </xf>
    <xf numFmtId="3" fontId="9" fillId="0" borderId="3" xfId="17" applyNumberFormat="1" applyFont="1" applyBorder="1" applyAlignment="1">
      <alignment horizontal="right"/>
      <protection/>
    </xf>
    <xf numFmtId="0" fontId="8" fillId="0" borderId="4" xfId="0" applyFont="1" applyBorder="1" applyAlignment="1">
      <alignment/>
    </xf>
    <xf numFmtId="0" fontId="8" fillId="0" borderId="45" xfId="0" applyFont="1" applyBorder="1" applyAlignment="1">
      <alignment/>
    </xf>
    <xf numFmtId="3" fontId="21" fillId="0" borderId="3" xfId="0" applyNumberFormat="1" applyFont="1" applyBorder="1" applyAlignment="1">
      <alignment/>
    </xf>
    <xf numFmtId="3" fontId="19" fillId="0" borderId="3" xfId="0" applyNumberFormat="1" applyFont="1" applyBorder="1" applyAlignment="1">
      <alignment/>
    </xf>
    <xf numFmtId="0" fontId="5" fillId="0" borderId="47" xfId="0" applyFont="1" applyBorder="1" applyAlignment="1">
      <alignment horizontal="center"/>
    </xf>
    <xf numFmtId="0" fontId="4" fillId="0" borderId="38" xfId="0" applyFont="1" applyBorder="1" applyAlignment="1">
      <alignment shrinkToFit="1"/>
    </xf>
    <xf numFmtId="0" fontId="11" fillId="0" borderId="48" xfId="17" applyFont="1" applyBorder="1" applyAlignment="1">
      <alignment horizontal="centerContinuous"/>
      <protection/>
    </xf>
    <xf numFmtId="0" fontId="9" fillId="0" borderId="48" xfId="17" applyFont="1" applyBorder="1" applyAlignment="1">
      <alignment horizontal="centerContinuous"/>
      <protection/>
    </xf>
    <xf numFmtId="0" fontId="11" fillId="0" borderId="49" xfId="17" applyFont="1" applyBorder="1" applyAlignment="1">
      <alignment horizontal="centerContinuous"/>
      <protection/>
    </xf>
    <xf numFmtId="0" fontId="11" fillId="0" borderId="50" xfId="17" applyFont="1" applyBorder="1" applyAlignment="1">
      <alignment horizontal="center"/>
      <protection/>
    </xf>
    <xf numFmtId="3" fontId="11" fillId="0" borderId="51" xfId="17" applyNumberFormat="1" applyFont="1" applyBorder="1" applyAlignment="1">
      <alignment horizontal="center"/>
      <protection/>
    </xf>
    <xf numFmtId="0" fontId="9" fillId="0" borderId="0" xfId="17" applyFont="1">
      <alignment/>
      <protection/>
    </xf>
    <xf numFmtId="0" fontId="11" fillId="0" borderId="29" xfId="17" applyFont="1" applyBorder="1" applyAlignment="1">
      <alignment horizontal="centerContinuous"/>
      <protection/>
    </xf>
    <xf numFmtId="0" fontId="9" fillId="0" borderId="29" xfId="17" applyFont="1" applyBorder="1">
      <alignment/>
      <protection/>
    </xf>
    <xf numFmtId="0" fontId="9" fillId="0" borderId="52" xfId="17" applyFont="1" applyBorder="1">
      <alignment/>
      <protection/>
    </xf>
    <xf numFmtId="0" fontId="11" fillId="0" borderId="52" xfId="17" applyFont="1" applyBorder="1" applyAlignment="1">
      <alignment horizontal="centerContinuous"/>
      <protection/>
    </xf>
    <xf numFmtId="0" fontId="11" fillId="0" borderId="53" xfId="17" applyFont="1" applyBorder="1" applyAlignment="1">
      <alignment horizontal="center"/>
      <protection/>
    </xf>
    <xf numFmtId="3" fontId="11" fillId="0" borderId="54" xfId="17" applyNumberFormat="1" applyFont="1" applyBorder="1" applyAlignment="1">
      <alignment horizontal="center"/>
      <protection/>
    </xf>
    <xf numFmtId="0" fontId="11" fillId="0" borderId="24" xfId="17" applyFont="1" applyBorder="1" applyAlignment="1">
      <alignment horizontal="center"/>
      <protection/>
    </xf>
    <xf numFmtId="0" fontId="11" fillId="0" borderId="0" xfId="17" applyFont="1" applyBorder="1" applyAlignment="1">
      <alignment horizontal="center"/>
      <protection/>
    </xf>
    <xf numFmtId="0" fontId="9" fillId="0" borderId="53" xfId="17" applyFont="1" applyBorder="1">
      <alignment/>
      <protection/>
    </xf>
    <xf numFmtId="0" fontId="9" fillId="0" borderId="20" xfId="17" applyFont="1" applyBorder="1">
      <alignment/>
      <protection/>
    </xf>
    <xf numFmtId="0" fontId="9" fillId="0" borderId="41" xfId="17" applyFont="1" applyBorder="1">
      <alignment/>
      <protection/>
    </xf>
    <xf numFmtId="0" fontId="9" fillId="0" borderId="55" xfId="17" applyFont="1" applyBorder="1">
      <alignment/>
      <protection/>
    </xf>
    <xf numFmtId="3" fontId="9" fillId="0" borderId="56" xfId="17" applyNumberFormat="1" applyFont="1" applyBorder="1" applyAlignment="1">
      <alignment horizontal="center"/>
      <protection/>
    </xf>
    <xf numFmtId="0" fontId="9" fillId="0" borderId="57" xfId="17" applyFont="1" applyBorder="1">
      <alignment/>
      <protection/>
    </xf>
    <xf numFmtId="3" fontId="9" fillId="0" borderId="58" xfId="17" applyNumberFormat="1" applyFont="1" applyBorder="1">
      <alignment/>
      <protection/>
    </xf>
    <xf numFmtId="3" fontId="9" fillId="0" borderId="57" xfId="17" applyNumberFormat="1" applyFont="1" applyBorder="1">
      <alignment/>
      <protection/>
    </xf>
    <xf numFmtId="3" fontId="9" fillId="0" borderId="59" xfId="17" applyNumberFormat="1" applyFont="1" applyBorder="1">
      <alignment/>
      <protection/>
    </xf>
    <xf numFmtId="3" fontId="9" fillId="0" borderId="42" xfId="17" applyNumberFormat="1" applyFont="1" applyBorder="1">
      <alignment/>
      <protection/>
    </xf>
    <xf numFmtId="3" fontId="9" fillId="0" borderId="3" xfId="17" applyNumberFormat="1" applyFont="1" applyBorder="1">
      <alignment/>
      <protection/>
    </xf>
    <xf numFmtId="3" fontId="9" fillId="0" borderId="52" xfId="17" applyNumberFormat="1" applyFont="1" applyBorder="1">
      <alignment/>
      <protection/>
    </xf>
    <xf numFmtId="3" fontId="9" fillId="0" borderId="29" xfId="17" applyNumberFormat="1" applyFont="1" applyBorder="1">
      <alignment/>
      <protection/>
    </xf>
    <xf numFmtId="3" fontId="9" fillId="0" borderId="31" xfId="17" applyNumberFormat="1" applyFont="1" applyBorder="1">
      <alignment/>
      <protection/>
    </xf>
    <xf numFmtId="49" fontId="9" fillId="0" borderId="2" xfId="17" applyNumberFormat="1" applyFont="1" applyBorder="1" applyAlignment="1">
      <alignment horizontal="center"/>
      <protection/>
    </xf>
    <xf numFmtId="0" fontId="22" fillId="0" borderId="1" xfId="0" applyFont="1" applyBorder="1" applyAlignment="1">
      <alignment horizontal="center"/>
    </xf>
    <xf numFmtId="0" fontId="9" fillId="0" borderId="3" xfId="17" applyFont="1" applyBorder="1">
      <alignment/>
      <protection/>
    </xf>
    <xf numFmtId="0" fontId="9" fillId="0" borderId="23" xfId="17" applyFont="1" applyBorder="1">
      <alignment/>
      <protection/>
    </xf>
    <xf numFmtId="3" fontId="11" fillId="0" borderId="52" xfId="17" applyNumberFormat="1" applyFont="1" applyBorder="1">
      <alignment/>
      <protection/>
    </xf>
    <xf numFmtId="0" fontId="9" fillId="0" borderId="6" xfId="17" applyFont="1" applyBorder="1" applyAlignment="1">
      <alignment/>
      <protection/>
    </xf>
    <xf numFmtId="0" fontId="22" fillId="0" borderId="22" xfId="0" applyFont="1" applyBorder="1" applyAlignment="1">
      <alignment/>
    </xf>
    <xf numFmtId="3" fontId="9" fillId="0" borderId="1" xfId="17" applyNumberFormat="1" applyFont="1" applyBorder="1">
      <alignment/>
      <protection/>
    </xf>
    <xf numFmtId="3" fontId="9" fillId="0" borderId="22" xfId="17" applyNumberFormat="1" applyFont="1" applyBorder="1">
      <alignment/>
      <protection/>
    </xf>
    <xf numFmtId="0" fontId="9" fillId="0" borderId="22" xfId="17" applyFont="1" applyBorder="1">
      <alignment/>
      <protection/>
    </xf>
    <xf numFmtId="3" fontId="11" fillId="0" borderId="1" xfId="17" applyNumberFormat="1" applyFont="1" applyBorder="1" applyAlignment="1">
      <alignment horizontal="center"/>
      <protection/>
    </xf>
    <xf numFmtId="3" fontId="9" fillId="0" borderId="1" xfId="17" applyNumberFormat="1" applyFont="1" applyBorder="1" applyAlignment="1">
      <alignment horizontal="right"/>
      <protection/>
    </xf>
    <xf numFmtId="3" fontId="9" fillId="0" borderId="1" xfId="17" applyNumberFormat="1" applyFont="1" applyBorder="1" applyAlignment="1">
      <alignment horizontal="centerContinuous"/>
      <protection/>
    </xf>
    <xf numFmtId="0" fontId="23" fillId="0" borderId="6" xfId="0" applyFont="1" applyBorder="1" applyAlignment="1">
      <alignment horizontal="left" vertical="center"/>
    </xf>
    <xf numFmtId="3" fontId="9" fillId="0" borderId="54" xfId="17" applyNumberFormat="1" applyFont="1" applyBorder="1" applyAlignment="1">
      <alignment horizontal="center"/>
      <protection/>
    </xf>
    <xf numFmtId="0" fontId="9" fillId="0" borderId="6" xfId="17" applyFont="1" applyBorder="1">
      <alignment/>
      <protection/>
    </xf>
    <xf numFmtId="0" fontId="9" fillId="0" borderId="37" xfId="17" applyFont="1" applyBorder="1" applyAlignment="1">
      <alignment/>
      <protection/>
    </xf>
    <xf numFmtId="0" fontId="22" fillId="0" borderId="29" xfId="0" applyFont="1" applyBorder="1" applyAlignment="1">
      <alignment/>
    </xf>
    <xf numFmtId="3" fontId="9" fillId="0" borderId="23" xfId="17" applyNumberFormat="1" applyFont="1" applyBorder="1">
      <alignment/>
      <protection/>
    </xf>
    <xf numFmtId="3" fontId="9" fillId="0" borderId="60" xfId="17" applyNumberFormat="1" applyFont="1" applyBorder="1">
      <alignment/>
      <protection/>
    </xf>
    <xf numFmtId="0" fontId="23" fillId="0" borderId="1" xfId="0" applyFont="1" applyBorder="1" applyAlignment="1">
      <alignment horizontal="left" vertical="center"/>
    </xf>
    <xf numFmtId="3" fontId="9" fillId="0" borderId="22" xfId="17" applyNumberFormat="1" applyFont="1" applyBorder="1" applyAlignment="1">
      <alignment horizontal="right"/>
      <protection/>
    </xf>
    <xf numFmtId="3" fontId="9" fillId="0" borderId="31" xfId="17" applyNumberFormat="1" applyFont="1" applyBorder="1" applyAlignment="1">
      <alignment horizontal="right"/>
      <protection/>
    </xf>
    <xf numFmtId="3" fontId="9" fillId="0" borderId="61" xfId="0" applyNumberFormat="1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3" fontId="9" fillId="0" borderId="3" xfId="17" applyNumberFormat="1" applyFont="1" applyBorder="1" applyAlignment="1">
      <alignment horizontal="center"/>
      <protection/>
    </xf>
    <xf numFmtId="3" fontId="9" fillId="0" borderId="0" xfId="17" applyNumberFormat="1" applyFont="1">
      <alignment/>
      <protection/>
    </xf>
    <xf numFmtId="0" fontId="11" fillId="0" borderId="3" xfId="17" applyFont="1" applyBorder="1">
      <alignment/>
      <protection/>
    </xf>
    <xf numFmtId="3" fontId="11" fillId="0" borderId="3" xfId="17" applyNumberFormat="1" applyFont="1" applyBorder="1">
      <alignment/>
      <protection/>
    </xf>
    <xf numFmtId="3" fontId="11" fillId="0" borderId="31" xfId="17" applyNumberFormat="1" applyFont="1" applyBorder="1">
      <alignment/>
      <protection/>
    </xf>
    <xf numFmtId="0" fontId="11" fillId="0" borderId="0" xfId="17" applyFont="1">
      <alignment/>
      <protection/>
    </xf>
    <xf numFmtId="3" fontId="9" fillId="0" borderId="62" xfId="17" applyNumberFormat="1" applyFont="1" applyBorder="1">
      <alignment/>
      <protection/>
    </xf>
    <xf numFmtId="3" fontId="9" fillId="0" borderId="63" xfId="17" applyNumberFormat="1" applyFont="1" applyBorder="1">
      <alignment/>
      <protection/>
    </xf>
    <xf numFmtId="0" fontId="24" fillId="0" borderId="22" xfId="0" applyFont="1" applyBorder="1" applyAlignment="1">
      <alignment horizontal="left"/>
    </xf>
    <xf numFmtId="0" fontId="9" fillId="0" borderId="2" xfId="17" applyFont="1" applyBorder="1" applyAlignment="1">
      <alignment horizontal="center"/>
      <protection/>
    </xf>
    <xf numFmtId="0" fontId="9" fillId="0" borderId="22" xfId="17" applyFont="1" applyBorder="1" applyAlignment="1">
      <alignment/>
      <protection/>
    </xf>
    <xf numFmtId="0" fontId="11" fillId="0" borderId="2" xfId="17" applyFont="1" applyBorder="1" applyAlignment="1">
      <alignment horizontal="left"/>
      <protection/>
    </xf>
    <xf numFmtId="0" fontId="22" fillId="0" borderId="1" xfId="0" applyFont="1" applyBorder="1" applyAlignment="1">
      <alignment/>
    </xf>
    <xf numFmtId="3" fontId="22" fillId="0" borderId="2" xfId="0" applyNumberFormat="1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3" fillId="0" borderId="22" xfId="0" applyFont="1" applyBorder="1" applyAlignment="1">
      <alignment horizontal="left" vertical="center"/>
    </xf>
    <xf numFmtId="49" fontId="9" fillId="0" borderId="2" xfId="17" applyNumberFormat="1" applyFont="1" applyBorder="1" applyAlignment="1">
      <alignment horizontal="right"/>
      <protection/>
    </xf>
    <xf numFmtId="0" fontId="5" fillId="0" borderId="44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/>
    </xf>
    <xf numFmtId="3" fontId="5" fillId="0" borderId="64" xfId="0" applyNumberFormat="1" applyFont="1" applyBorder="1" applyAlignment="1">
      <alignment/>
    </xf>
    <xf numFmtId="3" fontId="8" fillId="0" borderId="6" xfId="0" applyNumberFormat="1" applyFont="1" applyBorder="1" applyAlignment="1">
      <alignment/>
    </xf>
    <xf numFmtId="0" fontId="5" fillId="0" borderId="17" xfId="18" applyFont="1" applyBorder="1" applyAlignment="1">
      <alignment horizontal="center"/>
      <protection/>
    </xf>
    <xf numFmtId="3" fontId="4" fillId="0" borderId="36" xfId="18" applyNumberFormat="1" applyFont="1" applyBorder="1">
      <alignment/>
      <protection/>
    </xf>
    <xf numFmtId="3" fontId="4" fillId="0" borderId="65" xfId="18" applyNumberFormat="1" applyFont="1" applyBorder="1">
      <alignment/>
      <protection/>
    </xf>
    <xf numFmtId="3" fontId="4" fillId="0" borderId="66" xfId="18" applyNumberFormat="1" applyFont="1" applyBorder="1">
      <alignment/>
      <protection/>
    </xf>
    <xf numFmtId="3" fontId="5" fillId="0" borderId="17" xfId="18" applyNumberFormat="1" applyFont="1" applyBorder="1">
      <alignment/>
      <protection/>
    </xf>
    <xf numFmtId="0" fontId="5" fillId="0" borderId="0" xfId="18" applyFont="1">
      <alignment/>
      <protection/>
    </xf>
    <xf numFmtId="0" fontId="4" fillId="0" borderId="0" xfId="18" applyFont="1" applyBorder="1">
      <alignment/>
      <protection/>
    </xf>
    <xf numFmtId="0" fontId="4" fillId="0" borderId="30" xfId="18" applyFont="1" applyBorder="1">
      <alignment/>
      <protection/>
    </xf>
    <xf numFmtId="0" fontId="19" fillId="0" borderId="6" xfId="0" applyFont="1" applyBorder="1" applyAlignment="1">
      <alignment horizontal="center" vertical="center" wrapText="1"/>
    </xf>
    <xf numFmtId="3" fontId="20" fillId="0" borderId="6" xfId="0" applyNumberFormat="1" applyFont="1" applyBorder="1" applyAlignment="1">
      <alignment/>
    </xf>
    <xf numFmtId="3" fontId="21" fillId="0" borderId="6" xfId="0" applyNumberFormat="1" applyFont="1" applyBorder="1" applyAlignment="1">
      <alignment/>
    </xf>
    <xf numFmtId="3" fontId="19" fillId="0" borderId="6" xfId="0" applyNumberFormat="1" applyFont="1" applyBorder="1" applyAlignment="1">
      <alignment/>
    </xf>
    <xf numFmtId="3" fontId="19" fillId="0" borderId="5" xfId="0" applyNumberFormat="1" applyFont="1" applyBorder="1" applyAlignment="1">
      <alignment/>
    </xf>
    <xf numFmtId="0" fontId="11" fillId="0" borderId="6" xfId="0" applyFont="1" applyBorder="1" applyAlignment="1">
      <alignment horizontal="center" wrapText="1"/>
    </xf>
    <xf numFmtId="37" fontId="11" fillId="0" borderId="37" xfId="0" applyNumberFormat="1" applyFont="1" applyBorder="1" applyAlignment="1">
      <alignment wrapText="1"/>
    </xf>
    <xf numFmtId="37" fontId="11" fillId="0" borderId="6" xfId="0" applyNumberFormat="1" applyFont="1" applyBorder="1" applyAlignment="1">
      <alignment wrapText="1"/>
    </xf>
    <xf numFmtId="37" fontId="9" fillId="0" borderId="6" xfId="0" applyNumberFormat="1" applyFont="1" applyBorder="1" applyAlignment="1">
      <alignment wrapText="1"/>
    </xf>
    <xf numFmtId="0" fontId="7" fillId="0" borderId="33" xfId="0" applyFont="1" applyBorder="1" applyAlignment="1">
      <alignment vertical="top" wrapText="1"/>
    </xf>
    <xf numFmtId="3" fontId="7" fillId="0" borderId="6" xfId="0" applyNumberFormat="1" applyFont="1" applyBorder="1" applyAlignment="1">
      <alignment/>
    </xf>
    <xf numFmtId="3" fontId="7" fillId="0" borderId="37" xfId="0" applyNumberFormat="1" applyFont="1" applyBorder="1" applyAlignment="1">
      <alignment/>
    </xf>
    <xf numFmtId="3" fontId="6" fillId="0" borderId="44" xfId="0" applyNumberFormat="1" applyFont="1" applyBorder="1" applyAlignment="1">
      <alignment/>
    </xf>
    <xf numFmtId="49" fontId="9" fillId="0" borderId="61" xfId="17" applyNumberFormat="1" applyFont="1" applyBorder="1" applyAlignment="1">
      <alignment horizontal="center"/>
      <protection/>
    </xf>
    <xf numFmtId="0" fontId="22" fillId="0" borderId="52" xfId="0" applyFont="1" applyBorder="1" applyAlignment="1">
      <alignment horizontal="center"/>
    </xf>
    <xf numFmtId="3" fontId="9" fillId="0" borderId="53" xfId="17" applyNumberFormat="1" applyFont="1" applyBorder="1">
      <alignment/>
      <protection/>
    </xf>
    <xf numFmtId="0" fontId="9" fillId="0" borderId="29" xfId="17" applyFont="1" applyBorder="1" applyAlignment="1">
      <alignment/>
      <protection/>
    </xf>
    <xf numFmtId="3" fontId="9" fillId="0" borderId="52" xfId="17" applyNumberFormat="1" applyFont="1" applyBorder="1" applyAlignment="1">
      <alignment horizontal="right"/>
      <protection/>
    </xf>
    <xf numFmtId="0" fontId="22" fillId="0" borderId="22" xfId="0" applyFont="1" applyBorder="1" applyAlignment="1">
      <alignment horizontal="center"/>
    </xf>
    <xf numFmtId="3" fontId="9" fillId="0" borderId="24" xfId="17" applyNumberFormat="1" applyFont="1" applyBorder="1">
      <alignment/>
      <protection/>
    </xf>
    <xf numFmtId="3" fontId="9" fillId="0" borderId="0" xfId="17" applyNumberFormat="1" applyFont="1" applyBorder="1">
      <alignment/>
      <protection/>
    </xf>
    <xf numFmtId="3" fontId="9" fillId="0" borderId="54" xfId="17" applyNumberFormat="1" applyFont="1" applyBorder="1">
      <alignment/>
      <protection/>
    </xf>
    <xf numFmtId="0" fontId="9" fillId="0" borderId="37" xfId="17" applyFont="1" applyBorder="1" applyAlignment="1">
      <alignment horizontal="left" vertical="center"/>
      <protection/>
    </xf>
    <xf numFmtId="0" fontId="9" fillId="0" borderId="29" xfId="17" applyFont="1" applyBorder="1" applyAlignment="1">
      <alignment horizontal="left" vertical="center"/>
      <protection/>
    </xf>
    <xf numFmtId="3" fontId="9" fillId="0" borderId="52" xfId="17" applyNumberFormat="1" applyFont="1" applyBorder="1" applyAlignment="1">
      <alignment horizontal="center"/>
      <protection/>
    </xf>
    <xf numFmtId="3" fontId="9" fillId="0" borderId="60" xfId="17" applyNumberFormat="1" applyFont="1" applyBorder="1" applyAlignment="1">
      <alignment horizontal="right"/>
      <protection/>
    </xf>
    <xf numFmtId="49" fontId="9" fillId="0" borderId="1" xfId="17" applyNumberFormat="1" applyFont="1" applyBorder="1" applyAlignment="1">
      <alignment horizontal="center"/>
      <protection/>
    </xf>
    <xf numFmtId="3" fontId="11" fillId="0" borderId="62" xfId="17" applyNumberFormat="1" applyFont="1" applyBorder="1">
      <alignment/>
      <protection/>
    </xf>
    <xf numFmtId="3" fontId="11" fillId="0" borderId="63" xfId="17" applyNumberFormat="1" applyFont="1" applyBorder="1">
      <alignment/>
      <protection/>
    </xf>
    <xf numFmtId="0" fontId="4" fillId="0" borderId="44" xfId="17" applyFont="1" applyBorder="1">
      <alignment/>
      <protection/>
    </xf>
    <xf numFmtId="0" fontId="4" fillId="0" borderId="28" xfId="17" applyFont="1" applyBorder="1">
      <alignment/>
      <protection/>
    </xf>
    <xf numFmtId="0" fontId="4" fillId="0" borderId="27" xfId="17" applyFont="1" applyBorder="1" applyAlignment="1">
      <alignment horizontal="right"/>
      <protection/>
    </xf>
    <xf numFmtId="0" fontId="4" fillId="0" borderId="28" xfId="17" applyFont="1" applyBorder="1" applyAlignment="1">
      <alignment horizontal="left"/>
      <protection/>
    </xf>
    <xf numFmtId="49" fontId="9" fillId="0" borderId="67" xfId="17" applyNumberFormat="1" applyFont="1" applyBorder="1" applyAlignment="1">
      <alignment horizontal="center"/>
      <protection/>
    </xf>
    <xf numFmtId="0" fontId="22" fillId="0" borderId="30" xfId="0" applyFont="1" applyBorder="1" applyAlignment="1">
      <alignment horizontal="center"/>
    </xf>
    <xf numFmtId="0" fontId="22" fillId="0" borderId="30" xfId="0" applyFont="1" applyBorder="1" applyAlignment="1">
      <alignment/>
    </xf>
    <xf numFmtId="0" fontId="9" fillId="0" borderId="59" xfId="17" applyFont="1" applyBorder="1">
      <alignment/>
      <protection/>
    </xf>
    <xf numFmtId="49" fontId="9" fillId="0" borderId="27" xfId="17" applyNumberFormat="1" applyFont="1" applyBorder="1" applyAlignment="1">
      <alignment horizontal="center"/>
      <protection/>
    </xf>
    <xf numFmtId="0" fontId="22" fillId="0" borderId="28" xfId="0" applyFont="1" applyBorder="1" applyAlignment="1">
      <alignment horizontal="center"/>
    </xf>
    <xf numFmtId="0" fontId="11" fillId="0" borderId="3" xfId="17" applyFont="1" applyBorder="1" applyAlignment="1">
      <alignment horizontal="center"/>
      <protection/>
    </xf>
    <xf numFmtId="3" fontId="9" fillId="0" borderId="31" xfId="17" applyNumberFormat="1" applyFont="1" applyBorder="1" applyAlignment="1">
      <alignment horizontal="center"/>
      <protection/>
    </xf>
    <xf numFmtId="0" fontId="5" fillId="0" borderId="38" xfId="0" applyFont="1" applyBorder="1" applyAlignment="1">
      <alignment/>
    </xf>
    <xf numFmtId="3" fontId="9" fillId="0" borderId="21" xfId="17" applyNumberFormat="1" applyFont="1" applyBorder="1">
      <alignment/>
      <protection/>
    </xf>
    <xf numFmtId="0" fontId="5" fillId="0" borderId="59" xfId="0" applyFont="1" applyBorder="1" applyAlignment="1">
      <alignment horizontal="center"/>
    </xf>
    <xf numFmtId="3" fontId="7" fillId="0" borderId="43" xfId="0" applyNumberFormat="1" applyFont="1" applyBorder="1" applyAlignment="1">
      <alignment/>
    </xf>
    <xf numFmtId="3" fontId="7" fillId="0" borderId="64" xfId="0" applyNumberFormat="1" applyFont="1" applyBorder="1" applyAlignment="1">
      <alignment/>
    </xf>
    <xf numFmtId="3" fontId="18" fillId="0" borderId="6" xfId="0" applyNumberFormat="1" applyFont="1" applyBorder="1" applyAlignment="1">
      <alignment/>
    </xf>
    <xf numFmtId="0" fontId="6" fillId="0" borderId="32" xfId="0" applyFont="1" applyBorder="1" applyAlignment="1">
      <alignment horizontal="center" vertical="top" wrapText="1"/>
    </xf>
    <xf numFmtId="0" fontId="6" fillId="0" borderId="47" xfId="0" applyFont="1" applyBorder="1" applyAlignment="1">
      <alignment horizontal="center" vertical="top" wrapText="1"/>
    </xf>
    <xf numFmtId="0" fontId="7" fillId="0" borderId="4" xfId="0" applyFont="1" applyBorder="1" applyAlignment="1">
      <alignment vertical="top" wrapText="1"/>
    </xf>
    <xf numFmtId="0" fontId="7" fillId="0" borderId="45" xfId="0" applyFont="1" applyBorder="1" applyAlignment="1">
      <alignment vertical="top" wrapText="1"/>
    </xf>
    <xf numFmtId="0" fontId="18" fillId="0" borderId="33" xfId="0" applyFont="1" applyBorder="1" applyAlignment="1">
      <alignment vertical="top" wrapText="1"/>
    </xf>
    <xf numFmtId="0" fontId="18" fillId="0" borderId="45" xfId="0" applyFont="1" applyBorder="1" applyAlignment="1">
      <alignment vertical="top" wrapText="1"/>
    </xf>
    <xf numFmtId="0" fontId="6" fillId="0" borderId="46" xfId="0" applyFont="1" applyBorder="1" applyAlignment="1">
      <alignment vertical="top" wrapText="1"/>
    </xf>
    <xf numFmtId="0" fontId="5" fillId="0" borderId="47" xfId="0" applyFont="1" applyBorder="1" applyAlignment="1">
      <alignment horizontal="center" vertical="center"/>
    </xf>
    <xf numFmtId="0" fontId="4" fillId="0" borderId="37" xfId="0" applyFont="1" applyBorder="1" applyAlignment="1">
      <alignment horizontal="right" vertical="top" wrapText="1"/>
    </xf>
    <xf numFmtId="3" fontId="5" fillId="0" borderId="44" xfId="0" applyNumberFormat="1" applyFont="1" applyBorder="1" applyAlignment="1">
      <alignment horizontal="right" vertical="center"/>
    </xf>
    <xf numFmtId="0" fontId="6" fillId="0" borderId="41" xfId="0" applyFont="1" applyBorder="1" applyAlignment="1">
      <alignment horizontal="center"/>
    </xf>
    <xf numFmtId="0" fontId="7" fillId="0" borderId="41" xfId="0" applyFont="1" applyBorder="1" applyAlignment="1">
      <alignment/>
    </xf>
    <xf numFmtId="0" fontId="5" fillId="0" borderId="37" xfId="0" applyFont="1" applyBorder="1" applyAlignment="1">
      <alignment horizontal="right"/>
    </xf>
    <xf numFmtId="0" fontId="4" fillId="0" borderId="6" xfId="0" applyFont="1" applyBorder="1" applyAlignment="1">
      <alignment/>
    </xf>
    <xf numFmtId="0" fontId="4" fillId="0" borderId="6" xfId="0" applyFont="1" applyBorder="1" applyAlignment="1">
      <alignment/>
    </xf>
    <xf numFmtId="3" fontId="9" fillId="0" borderId="50" xfId="17" applyNumberFormat="1" applyFont="1" applyBorder="1">
      <alignment/>
      <protection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3" fontId="9" fillId="0" borderId="24" xfId="17" applyNumberFormat="1" applyFont="1" applyBorder="1" applyAlignment="1">
      <alignment horizontal="right"/>
      <protection/>
    </xf>
    <xf numFmtId="3" fontId="9" fillId="0" borderId="53" xfId="0" applyNumberFormat="1" applyFont="1" applyBorder="1" applyAlignment="1">
      <alignment horizontal="right" vertical="center"/>
    </xf>
    <xf numFmtId="3" fontId="11" fillId="0" borderId="53" xfId="0" applyNumberFormat="1" applyFont="1" applyBorder="1" applyAlignment="1">
      <alignment horizontal="center" vertical="center"/>
    </xf>
    <xf numFmtId="3" fontId="9" fillId="0" borderId="54" xfId="17" applyNumberFormat="1" applyFont="1" applyBorder="1" applyAlignment="1">
      <alignment horizontal="right"/>
      <protection/>
    </xf>
    <xf numFmtId="3" fontId="9" fillId="0" borderId="0" xfId="17" applyNumberFormat="1" applyFont="1" applyBorder="1" applyAlignment="1">
      <alignment horizontal="right"/>
      <protection/>
    </xf>
    <xf numFmtId="3" fontId="9" fillId="0" borderId="53" xfId="17" applyNumberFormat="1" applyFont="1" applyBorder="1" applyAlignment="1">
      <alignment horizontal="right"/>
      <protection/>
    </xf>
    <xf numFmtId="3" fontId="9" fillId="0" borderId="3" xfId="0" applyNumberFormat="1" applyFont="1" applyBorder="1" applyAlignment="1">
      <alignment horizontal="right" vertical="center"/>
    </xf>
    <xf numFmtId="3" fontId="8" fillId="0" borderId="22" xfId="0" applyNumberFormat="1" applyFont="1" applyBorder="1" applyAlignment="1">
      <alignment/>
    </xf>
    <xf numFmtId="3" fontId="4" fillId="0" borderId="37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4" fillId="0" borderId="43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/>
    </xf>
    <xf numFmtId="0" fontId="4" fillId="0" borderId="14" xfId="18" applyFont="1" applyBorder="1">
      <alignment/>
      <protection/>
    </xf>
    <xf numFmtId="3" fontId="5" fillId="0" borderId="37" xfId="0" applyNumberFormat="1" applyFont="1" applyBorder="1" applyAlignment="1">
      <alignment/>
    </xf>
    <xf numFmtId="0" fontId="22" fillId="0" borderId="62" xfId="0" applyFont="1" applyBorder="1" applyAlignment="1">
      <alignment horizontal="center"/>
    </xf>
    <xf numFmtId="0" fontId="9" fillId="0" borderId="43" xfId="17" applyFont="1" applyBorder="1" applyAlignment="1">
      <alignment/>
      <protection/>
    </xf>
    <xf numFmtId="3" fontId="9" fillId="0" borderId="30" xfId="17" applyNumberFormat="1" applyFont="1" applyBorder="1">
      <alignment/>
      <protection/>
    </xf>
    <xf numFmtId="0" fontId="4" fillId="0" borderId="67" xfId="17" applyFont="1" applyBorder="1" applyAlignment="1">
      <alignment horizontal="right"/>
      <protection/>
    </xf>
    <xf numFmtId="0" fontId="4" fillId="0" borderId="62" xfId="17" applyFont="1" applyBorder="1" applyAlignment="1">
      <alignment horizontal="left"/>
      <protection/>
    </xf>
    <xf numFmtId="0" fontId="4" fillId="0" borderId="43" xfId="17" applyFont="1" applyBorder="1">
      <alignment/>
      <protection/>
    </xf>
    <xf numFmtId="0" fontId="4" fillId="0" borderId="62" xfId="17" applyFont="1" applyBorder="1">
      <alignment/>
      <protection/>
    </xf>
    <xf numFmtId="3" fontId="11" fillId="0" borderId="21" xfId="17" applyNumberFormat="1" applyFont="1" applyBorder="1" applyAlignment="1">
      <alignment horizontal="right"/>
      <protection/>
    </xf>
    <xf numFmtId="3" fontId="11" fillId="0" borderId="63" xfId="17" applyNumberFormat="1" applyFont="1" applyBorder="1" applyAlignment="1">
      <alignment horizontal="right"/>
      <protection/>
    </xf>
    <xf numFmtId="0" fontId="9" fillId="0" borderId="68" xfId="17" applyFont="1" applyBorder="1">
      <alignment/>
      <protection/>
    </xf>
    <xf numFmtId="0" fontId="11" fillId="0" borderId="23" xfId="17" applyFont="1" applyBorder="1">
      <alignment/>
      <protection/>
    </xf>
    <xf numFmtId="0" fontId="5" fillId="0" borderId="33" xfId="0" applyFont="1" applyBorder="1" applyAlignment="1">
      <alignment/>
    </xf>
    <xf numFmtId="37" fontId="11" fillId="0" borderId="3" xfId="0" applyNumberFormat="1" applyFont="1" applyBorder="1" applyAlignment="1" quotePrefix="1">
      <alignment horizontal="right" wrapText="1"/>
    </xf>
    <xf numFmtId="37" fontId="14" fillId="0" borderId="3" xfId="0" applyNumberFormat="1" applyFont="1" applyBorder="1" applyAlignment="1" quotePrefix="1">
      <alignment horizontal="right" wrapText="1"/>
    </xf>
    <xf numFmtId="37" fontId="9" fillId="0" borderId="3" xfId="0" applyNumberFormat="1" applyFont="1" applyBorder="1" applyAlignment="1" quotePrefix="1">
      <alignment horizontal="right" wrapText="1"/>
    </xf>
    <xf numFmtId="3" fontId="11" fillId="0" borderId="0" xfId="0" applyNumberFormat="1" applyFont="1" applyBorder="1" applyAlignment="1">
      <alignment/>
    </xf>
    <xf numFmtId="3" fontId="11" fillId="0" borderId="31" xfId="0" applyNumberFormat="1" applyFont="1" applyBorder="1" applyAlignment="1">
      <alignment horizontal="center"/>
    </xf>
    <xf numFmtId="3" fontId="11" fillId="0" borderId="31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5" fillId="0" borderId="41" xfId="0" applyNumberFormat="1" applyFont="1" applyBorder="1" applyAlignment="1">
      <alignment/>
    </xf>
    <xf numFmtId="49" fontId="5" fillId="0" borderId="41" xfId="0" applyNumberFormat="1" applyFont="1" applyBorder="1" applyAlignment="1">
      <alignment/>
    </xf>
    <xf numFmtId="3" fontId="11" fillId="0" borderId="5" xfId="17" applyNumberFormat="1" applyFont="1" applyBorder="1" applyAlignment="1">
      <alignment horizontal="right"/>
      <protection/>
    </xf>
    <xf numFmtId="3" fontId="11" fillId="0" borderId="35" xfId="17" applyNumberFormat="1" applyFont="1" applyBorder="1" applyAlignment="1">
      <alignment horizontal="right"/>
      <protection/>
    </xf>
    <xf numFmtId="3" fontId="9" fillId="0" borderId="2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3" fillId="0" borderId="37" xfId="0" applyFont="1" applyBorder="1" applyAlignment="1">
      <alignment horizontal="left" vertical="center"/>
    </xf>
    <xf numFmtId="0" fontId="23" fillId="0" borderId="52" xfId="0" applyFont="1" applyBorder="1" applyAlignment="1">
      <alignment horizontal="left" vertical="center"/>
    </xf>
    <xf numFmtId="3" fontId="9" fillId="0" borderId="29" xfId="17" applyNumberFormat="1" applyFont="1" applyBorder="1" applyAlignment="1">
      <alignment horizontal="right"/>
      <protection/>
    </xf>
    <xf numFmtId="3" fontId="9" fillId="0" borderId="23" xfId="17" applyNumberFormat="1" applyFont="1" applyBorder="1" applyAlignment="1">
      <alignment horizontal="right"/>
      <protection/>
    </xf>
    <xf numFmtId="0" fontId="6" fillId="0" borderId="0" xfId="0" applyFont="1" applyAlignment="1">
      <alignment horizontal="center"/>
    </xf>
    <xf numFmtId="0" fontId="9" fillId="0" borderId="38" xfId="0" applyFont="1" applyBorder="1" applyAlignment="1">
      <alignment/>
    </xf>
    <xf numFmtId="0" fontId="11" fillId="0" borderId="53" xfId="17" applyFont="1" applyBorder="1">
      <alignment/>
      <protection/>
    </xf>
    <xf numFmtId="0" fontId="11" fillId="0" borderId="5" xfId="17" applyFont="1" applyBorder="1">
      <alignment/>
      <protection/>
    </xf>
    <xf numFmtId="0" fontId="9" fillId="0" borderId="4" xfId="0" applyFont="1" applyBorder="1" applyAlignment="1">
      <alignment shrinkToFit="1"/>
    </xf>
    <xf numFmtId="0" fontId="11" fillId="0" borderId="4" xfId="0" applyFont="1" applyBorder="1" applyAlignment="1">
      <alignment shrinkToFit="1"/>
    </xf>
    <xf numFmtId="0" fontId="9" fillId="0" borderId="38" xfId="0" applyFont="1" applyBorder="1" applyAlignment="1">
      <alignment shrinkToFit="1"/>
    </xf>
    <xf numFmtId="0" fontId="11" fillId="0" borderId="46" xfId="0" applyFont="1" applyBorder="1" applyAlignment="1">
      <alignment shrinkToFit="1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9" fillId="0" borderId="69" xfId="0" applyFont="1" applyBorder="1" applyAlignment="1">
      <alignment horizontal="center"/>
    </xf>
    <xf numFmtId="3" fontId="20" fillId="0" borderId="69" xfId="0" applyNumberFormat="1" applyFont="1" applyBorder="1" applyAlignment="1">
      <alignment/>
    </xf>
    <xf numFmtId="3" fontId="21" fillId="0" borderId="69" xfId="0" applyNumberFormat="1" applyFont="1" applyBorder="1" applyAlignment="1">
      <alignment/>
    </xf>
    <xf numFmtId="3" fontId="19" fillId="0" borderId="69" xfId="0" applyNumberFormat="1" applyFont="1" applyBorder="1" applyAlignment="1">
      <alignment/>
    </xf>
    <xf numFmtId="0" fontId="19" fillId="0" borderId="3" xfId="0" applyFont="1" applyBorder="1" applyAlignment="1">
      <alignment horizontal="center"/>
    </xf>
    <xf numFmtId="0" fontId="0" fillId="0" borderId="1" xfId="0" applyBorder="1" applyAlignment="1">
      <alignment/>
    </xf>
    <xf numFmtId="0" fontId="4" fillId="0" borderId="36" xfId="18" applyFont="1" applyBorder="1">
      <alignment/>
      <protection/>
    </xf>
    <xf numFmtId="0" fontId="5" fillId="0" borderId="70" xfId="18" applyFont="1" applyBorder="1">
      <alignment/>
      <protection/>
    </xf>
    <xf numFmtId="3" fontId="5" fillId="0" borderId="70" xfId="18" applyNumberFormat="1" applyFont="1" applyBorder="1">
      <alignment/>
      <protection/>
    </xf>
    <xf numFmtId="3" fontId="4" fillId="0" borderId="71" xfId="18" applyNumberFormat="1" applyFont="1" applyBorder="1">
      <alignment/>
      <protection/>
    </xf>
    <xf numFmtId="0" fontId="4" fillId="0" borderId="71" xfId="0" applyFont="1" applyBorder="1" applyAlignment="1">
      <alignment/>
    </xf>
    <xf numFmtId="3" fontId="5" fillId="0" borderId="12" xfId="18" applyNumberFormat="1" applyFont="1" applyBorder="1">
      <alignment/>
      <protection/>
    </xf>
    <xf numFmtId="3" fontId="5" fillId="0" borderId="13" xfId="18" applyNumberFormat="1" applyFont="1" applyBorder="1">
      <alignment/>
      <protection/>
    </xf>
    <xf numFmtId="3" fontId="5" fillId="0" borderId="18" xfId="18" applyNumberFormat="1" applyFont="1" applyBorder="1">
      <alignment/>
      <protection/>
    </xf>
    <xf numFmtId="0" fontId="5" fillId="0" borderId="12" xfId="18" applyFont="1" applyBorder="1">
      <alignment/>
      <protection/>
    </xf>
    <xf numFmtId="0" fontId="5" fillId="0" borderId="18" xfId="18" applyFont="1" applyBorder="1">
      <alignment/>
      <protection/>
    </xf>
    <xf numFmtId="0" fontId="17" fillId="0" borderId="0" xfId="0" applyFont="1" applyBorder="1" applyAlignment="1">
      <alignment/>
    </xf>
    <xf numFmtId="3" fontId="17" fillId="0" borderId="6" xfId="0" applyNumberFormat="1" applyFont="1" applyBorder="1" applyAlignment="1">
      <alignment/>
    </xf>
    <xf numFmtId="3" fontId="19" fillId="0" borderId="35" xfId="0" applyNumberFormat="1" applyFont="1" applyBorder="1" applyAlignment="1">
      <alignment/>
    </xf>
    <xf numFmtId="0" fontId="5" fillId="0" borderId="4" xfId="0" applyFont="1" applyBorder="1" applyAlignment="1">
      <alignment vertical="top" wrapText="1"/>
    </xf>
    <xf numFmtId="0" fontId="9" fillId="0" borderId="30" xfId="17" applyFont="1" applyBorder="1">
      <alignment/>
      <protection/>
    </xf>
    <xf numFmtId="3" fontId="11" fillId="0" borderId="62" xfId="17" applyNumberFormat="1" applyFont="1" applyBorder="1" applyAlignment="1">
      <alignment horizontal="center"/>
      <protection/>
    </xf>
    <xf numFmtId="3" fontId="9" fillId="0" borderId="62" xfId="17" applyNumberFormat="1" applyFont="1" applyBorder="1" applyAlignment="1">
      <alignment horizontal="right"/>
      <protection/>
    </xf>
    <xf numFmtId="3" fontId="9" fillId="0" borderId="62" xfId="17" applyNumberFormat="1" applyFont="1" applyBorder="1" applyAlignment="1">
      <alignment horizontal="centerContinuous"/>
      <protection/>
    </xf>
    <xf numFmtId="0" fontId="0" fillId="0" borderId="2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9" fillId="0" borderId="44" xfId="17" applyFont="1" applyBorder="1">
      <alignment/>
      <protection/>
    </xf>
    <xf numFmtId="3" fontId="4" fillId="0" borderId="69" xfId="0" applyNumberFormat="1" applyFont="1" applyBorder="1" applyAlignment="1">
      <alignment/>
    </xf>
    <xf numFmtId="3" fontId="5" fillId="0" borderId="69" xfId="0" applyNumberFormat="1" applyFont="1" applyBorder="1" applyAlignment="1">
      <alignment/>
    </xf>
    <xf numFmtId="0" fontId="4" fillId="0" borderId="69" xfId="0" applyFont="1" applyBorder="1" applyAlignment="1">
      <alignment/>
    </xf>
    <xf numFmtId="3" fontId="5" fillId="0" borderId="72" xfId="0" applyNumberFormat="1" applyFont="1" applyBorder="1" applyAlignment="1">
      <alignment/>
    </xf>
    <xf numFmtId="0" fontId="5" fillId="0" borderId="5" xfId="0" applyFont="1" applyBorder="1" applyAlignment="1">
      <alignment horizontal="center"/>
    </xf>
    <xf numFmtId="3" fontId="5" fillId="0" borderId="23" xfId="0" applyNumberFormat="1" applyFont="1" applyBorder="1" applyAlignment="1">
      <alignment/>
    </xf>
    <xf numFmtId="3" fontId="8" fillId="0" borderId="3" xfId="0" applyNumberFormat="1" applyFont="1" applyBorder="1" applyAlignment="1">
      <alignment/>
    </xf>
    <xf numFmtId="3" fontId="5" fillId="0" borderId="68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6" fillId="0" borderId="73" xfId="0" applyFont="1" applyBorder="1" applyAlignment="1">
      <alignment horizontal="center"/>
    </xf>
    <xf numFmtId="3" fontId="7" fillId="0" borderId="69" xfId="0" applyNumberFormat="1" applyFont="1" applyBorder="1" applyAlignment="1">
      <alignment/>
    </xf>
    <xf numFmtId="3" fontId="7" fillId="0" borderId="74" xfId="0" applyNumberFormat="1" applyFont="1" applyBorder="1" applyAlignment="1">
      <alignment/>
    </xf>
    <xf numFmtId="3" fontId="7" fillId="0" borderId="75" xfId="0" applyNumberFormat="1" applyFont="1" applyBorder="1" applyAlignment="1">
      <alignment/>
    </xf>
    <xf numFmtId="3" fontId="7" fillId="0" borderId="76" xfId="0" applyNumberFormat="1" applyFont="1" applyBorder="1" applyAlignment="1">
      <alignment/>
    </xf>
    <xf numFmtId="3" fontId="18" fillId="0" borderId="69" xfId="0" applyNumberFormat="1" applyFont="1" applyBorder="1" applyAlignment="1">
      <alignment/>
    </xf>
    <xf numFmtId="3" fontId="6" fillId="0" borderId="72" xfId="0" applyNumberFormat="1" applyFont="1" applyBorder="1" applyAlignment="1">
      <alignment/>
    </xf>
    <xf numFmtId="0" fontId="6" fillId="0" borderId="59" xfId="0" applyFont="1" applyBorder="1" applyAlignment="1">
      <alignment horizontal="center"/>
    </xf>
    <xf numFmtId="3" fontId="7" fillId="0" borderId="3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3" fontId="7" fillId="0" borderId="53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3" fontId="18" fillId="0" borderId="3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0" fontId="5" fillId="0" borderId="73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/>
    </xf>
    <xf numFmtId="3" fontId="4" fillId="0" borderId="69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0" fontId="5" fillId="0" borderId="68" xfId="0" applyFont="1" applyBorder="1" applyAlignment="1">
      <alignment horizontal="center" vertical="center" wrapText="1"/>
    </xf>
    <xf numFmtId="3" fontId="8" fillId="0" borderId="57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wrapText="1"/>
    </xf>
    <xf numFmtId="3" fontId="5" fillId="0" borderId="22" xfId="0" applyNumberFormat="1" applyFont="1" applyBorder="1" applyAlignment="1">
      <alignment/>
    </xf>
    <xf numFmtId="3" fontId="5" fillId="0" borderId="29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12" fillId="0" borderId="22" xfId="0" applyNumberFormat="1" applyFont="1" applyBorder="1" applyAlignment="1">
      <alignment/>
    </xf>
    <xf numFmtId="3" fontId="4" fillId="0" borderId="3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wrapText="1"/>
    </xf>
    <xf numFmtId="3" fontId="5" fillId="0" borderId="3" xfId="0" applyNumberFormat="1" applyFont="1" applyBorder="1" applyAlignment="1">
      <alignment/>
    </xf>
    <xf numFmtId="3" fontId="12" fillId="0" borderId="3" xfId="0" applyNumberFormat="1" applyFont="1" applyBorder="1" applyAlignment="1">
      <alignment/>
    </xf>
    <xf numFmtId="3" fontId="8" fillId="0" borderId="23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11" fillId="0" borderId="23" xfId="17" applyFont="1" applyBorder="1" applyAlignment="1">
      <alignment horizontal="center"/>
      <protection/>
    </xf>
    <xf numFmtId="0" fontId="11" fillId="0" borderId="52" xfId="17" applyFont="1" applyBorder="1" applyAlignment="1">
      <alignment horizontal="center"/>
      <protection/>
    </xf>
    <xf numFmtId="3" fontId="5" fillId="0" borderId="72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3" fontId="9" fillId="0" borderId="31" xfId="0" applyNumberFormat="1" applyFont="1" applyBorder="1" applyAlignment="1">
      <alignment/>
    </xf>
    <xf numFmtId="3" fontId="9" fillId="0" borderId="55" xfId="0" applyNumberFormat="1" applyFont="1" applyBorder="1" applyAlignment="1">
      <alignment horizontal="right" vertical="center"/>
    </xf>
    <xf numFmtId="3" fontId="9" fillId="0" borderId="20" xfId="17" applyNumberFormat="1" applyFont="1" applyBorder="1" applyAlignment="1">
      <alignment horizontal="right"/>
      <protection/>
    </xf>
    <xf numFmtId="3" fontId="9" fillId="0" borderId="41" xfId="17" applyNumberFormat="1" applyFont="1" applyBorder="1" applyAlignment="1">
      <alignment horizontal="right"/>
      <protection/>
    </xf>
    <xf numFmtId="3" fontId="9" fillId="0" borderId="55" xfId="17" applyNumberFormat="1" applyFont="1" applyBorder="1" applyAlignment="1">
      <alignment horizontal="right"/>
      <protection/>
    </xf>
    <xf numFmtId="3" fontId="9" fillId="0" borderId="56" xfId="17" applyNumberFormat="1" applyFont="1" applyBorder="1" applyAlignment="1">
      <alignment horizontal="right"/>
      <protection/>
    </xf>
    <xf numFmtId="3" fontId="9" fillId="0" borderId="55" xfId="17" applyNumberFormat="1" applyFont="1" applyBorder="1">
      <alignment/>
      <protection/>
    </xf>
    <xf numFmtId="3" fontId="9" fillId="0" borderId="20" xfId="17" applyNumberFormat="1" applyFont="1" applyBorder="1">
      <alignment/>
      <protection/>
    </xf>
    <xf numFmtId="3" fontId="9" fillId="0" borderId="41" xfId="17" applyNumberFormat="1" applyFont="1" applyBorder="1">
      <alignment/>
      <protection/>
    </xf>
    <xf numFmtId="3" fontId="9" fillId="0" borderId="56" xfId="17" applyNumberFormat="1" applyFont="1" applyBorder="1">
      <alignment/>
      <protection/>
    </xf>
    <xf numFmtId="0" fontId="4" fillId="0" borderId="49" xfId="0" applyFont="1" applyBorder="1" applyAlignment="1">
      <alignment/>
    </xf>
    <xf numFmtId="0" fontId="0" fillId="0" borderId="0" xfId="0" applyAlignment="1">
      <alignment/>
    </xf>
    <xf numFmtId="3" fontId="5" fillId="0" borderId="6" xfId="21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30" xfId="0" applyNumberFormat="1" applyFont="1" applyBorder="1" applyAlignment="1">
      <alignment/>
    </xf>
    <xf numFmtId="0" fontId="4" fillId="0" borderId="74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31" xfId="0" applyNumberFormat="1" applyFont="1" applyBorder="1" applyAlignment="1">
      <alignment horizontal="right" vertical="center" wrapText="1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9" fillId="0" borderId="3" xfId="0" applyFont="1" applyBorder="1" applyAlignment="1">
      <alignment/>
    </xf>
    <xf numFmtId="3" fontId="9" fillId="0" borderId="3" xfId="0" applyNumberFormat="1" applyFont="1" applyBorder="1" applyAlignment="1">
      <alignment/>
    </xf>
    <xf numFmtId="0" fontId="11" fillId="0" borderId="3" xfId="0" applyFont="1" applyBorder="1" applyAlignment="1">
      <alignment/>
    </xf>
    <xf numFmtId="3" fontId="11" fillId="0" borderId="3" xfId="0" applyNumberFormat="1" applyFont="1" applyBorder="1" applyAlignment="1">
      <alignment/>
    </xf>
    <xf numFmtId="37" fontId="11" fillId="0" borderId="31" xfId="0" applyNumberFormat="1" applyFont="1" applyBorder="1" applyAlignment="1">
      <alignment wrapText="1"/>
    </xf>
    <xf numFmtId="0" fontId="0" fillId="0" borderId="0" xfId="0" applyBorder="1" applyAlignment="1">
      <alignment horizontal="center"/>
    </xf>
    <xf numFmtId="0" fontId="19" fillId="0" borderId="38" xfId="0" applyFont="1" applyBorder="1" applyAlignment="1">
      <alignment shrinkToFit="1"/>
    </xf>
    <xf numFmtId="3" fontId="19" fillId="0" borderId="21" xfId="0" applyNumberFormat="1" applyFont="1" applyBorder="1" applyAlignment="1">
      <alignment/>
    </xf>
    <xf numFmtId="3" fontId="19" fillId="0" borderId="43" xfId="0" applyNumberFormat="1" applyFont="1" applyBorder="1" applyAlignment="1">
      <alignment/>
    </xf>
    <xf numFmtId="3" fontId="19" fillId="0" borderId="74" xfId="0" applyNumberFormat="1" applyFont="1" applyBorder="1" applyAlignment="1">
      <alignment/>
    </xf>
    <xf numFmtId="0" fontId="5" fillId="0" borderId="35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2" fontId="8" fillId="0" borderId="51" xfId="0" applyNumberFormat="1" applyFont="1" applyBorder="1" applyAlignment="1">
      <alignment horizontal="right" vertical="center" wrapText="1"/>
    </xf>
    <xf numFmtId="2" fontId="5" fillId="0" borderId="60" xfId="0" applyNumberFormat="1" applyFont="1" applyBorder="1" applyAlignment="1">
      <alignment/>
    </xf>
    <xf numFmtId="2" fontId="4" fillId="0" borderId="31" xfId="0" applyNumberFormat="1" applyFont="1" applyBorder="1" applyAlignment="1">
      <alignment horizontal="right" vertical="center" wrapText="1"/>
    </xf>
    <xf numFmtId="2" fontId="4" fillId="0" borderId="60" xfId="0" applyNumberFormat="1" applyFont="1" applyBorder="1" applyAlignment="1">
      <alignment/>
    </xf>
    <xf numFmtId="2" fontId="8" fillId="0" borderId="31" xfId="0" applyNumberFormat="1" applyFont="1" applyBorder="1" applyAlignment="1">
      <alignment horizontal="right" vertical="center" wrapText="1"/>
    </xf>
    <xf numFmtId="2" fontId="5" fillId="0" borderId="31" xfId="0" applyNumberFormat="1" applyFont="1" applyBorder="1" applyAlignment="1">
      <alignment horizontal="right" vertical="center" wrapText="1"/>
    </xf>
    <xf numFmtId="0" fontId="4" fillId="0" borderId="22" xfId="0" applyFont="1" applyBorder="1" applyAlignment="1">
      <alignment/>
    </xf>
    <xf numFmtId="0" fontId="5" fillId="0" borderId="67" xfId="0" applyFont="1" applyBorder="1" applyAlignment="1">
      <alignment/>
    </xf>
    <xf numFmtId="0" fontId="4" fillId="0" borderId="30" xfId="0" applyFont="1" applyBorder="1" applyAlignment="1">
      <alignment/>
    </xf>
    <xf numFmtId="3" fontId="5" fillId="0" borderId="0" xfId="21" applyNumberFormat="1" applyFont="1" applyBorder="1" applyAlignment="1">
      <alignment/>
    </xf>
    <xf numFmtId="2" fontId="5" fillId="0" borderId="75" xfId="0" applyNumberFormat="1" applyFont="1" applyBorder="1" applyAlignment="1">
      <alignment/>
    </xf>
    <xf numFmtId="0" fontId="4" fillId="0" borderId="75" xfId="0" applyFont="1" applyBorder="1" applyAlignment="1">
      <alignment/>
    </xf>
    <xf numFmtId="3" fontId="4" fillId="0" borderId="7" xfId="0" applyNumberFormat="1" applyFont="1" applyBorder="1" applyAlignment="1">
      <alignment/>
    </xf>
    <xf numFmtId="0" fontId="9" fillId="0" borderId="7" xfId="0" applyFont="1" applyBorder="1" applyAlignment="1">
      <alignment/>
    </xf>
    <xf numFmtId="2" fontId="5" fillId="0" borderId="35" xfId="0" applyNumberFormat="1" applyFont="1" applyBorder="1" applyAlignment="1">
      <alignment horizontal="right" vertical="center" wrapText="1"/>
    </xf>
    <xf numFmtId="0" fontId="10" fillId="0" borderId="40" xfId="0" applyFont="1" applyBorder="1" applyAlignment="1">
      <alignment/>
    </xf>
    <xf numFmtId="0" fontId="4" fillId="0" borderId="77" xfId="0" applyFont="1" applyBorder="1" applyAlignment="1">
      <alignment/>
    </xf>
    <xf numFmtId="0" fontId="2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3" fillId="0" borderId="41" xfId="0" applyFont="1" applyFill="1" applyBorder="1" applyAlignment="1">
      <alignment vertical="center"/>
    </xf>
    <xf numFmtId="0" fontId="23" fillId="0" borderId="41" xfId="0" applyFont="1" applyFill="1" applyBorder="1" applyAlignment="1">
      <alignment horizontal="right" vertical="center"/>
    </xf>
    <xf numFmtId="0" fontId="1" fillId="0" borderId="78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/>
    </xf>
    <xf numFmtId="0" fontId="23" fillId="0" borderId="23" xfId="0" applyFont="1" applyFill="1" applyBorder="1" applyAlignment="1">
      <alignment/>
    </xf>
    <xf numFmtId="3" fontId="23" fillId="0" borderId="23" xfId="0" applyNumberFormat="1" applyFont="1" applyFill="1" applyBorder="1" applyAlignment="1">
      <alignment horizontal="right"/>
    </xf>
    <xf numFmtId="3" fontId="1" fillId="0" borderId="23" xfId="0" applyNumberFormat="1" applyFont="1" applyFill="1" applyBorder="1" applyAlignment="1">
      <alignment horizontal="right"/>
    </xf>
    <xf numFmtId="3" fontId="1" fillId="0" borderId="60" xfId="0" applyNumberFormat="1" applyFont="1" applyFill="1" applyBorder="1" applyAlignment="1">
      <alignment horizontal="right"/>
    </xf>
    <xf numFmtId="0" fontId="23" fillId="0" borderId="4" xfId="0" applyFont="1" applyFill="1" applyBorder="1" applyAlignment="1">
      <alignment/>
    </xf>
    <xf numFmtId="0" fontId="23" fillId="0" borderId="3" xfId="0" applyFont="1" applyFill="1" applyBorder="1" applyAlignment="1">
      <alignment/>
    </xf>
    <xf numFmtId="3" fontId="23" fillId="0" borderId="3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/>
    </xf>
    <xf numFmtId="3" fontId="1" fillId="0" borderId="3" xfId="0" applyNumberFormat="1" applyFont="1" applyFill="1" applyBorder="1" applyAlignment="1">
      <alignment horizontal="right"/>
    </xf>
    <xf numFmtId="3" fontId="1" fillId="0" borderId="31" xfId="0" applyNumberFormat="1" applyFont="1" applyFill="1" applyBorder="1" applyAlignment="1">
      <alignment horizontal="right"/>
    </xf>
    <xf numFmtId="0" fontId="1" fillId="0" borderId="38" xfId="0" applyFont="1" applyFill="1" applyBorder="1" applyAlignment="1">
      <alignment/>
    </xf>
    <xf numFmtId="0" fontId="1" fillId="0" borderId="46" xfId="0" applyFont="1" applyFill="1" applyBorder="1" applyAlignment="1">
      <alignment/>
    </xf>
    <xf numFmtId="0" fontId="23" fillId="0" borderId="5" xfId="0" applyFont="1" applyFill="1" applyBorder="1" applyAlignment="1">
      <alignment/>
    </xf>
    <xf numFmtId="3" fontId="1" fillId="0" borderId="5" xfId="0" applyNumberFormat="1" applyFont="1" applyFill="1" applyBorder="1" applyAlignment="1">
      <alignment horizontal="right"/>
    </xf>
    <xf numFmtId="3" fontId="1" fillId="0" borderId="35" xfId="0" applyNumberFormat="1" applyFont="1" applyFill="1" applyBorder="1" applyAlignment="1">
      <alignment horizontal="right"/>
    </xf>
    <xf numFmtId="0" fontId="4" fillId="0" borderId="0" xfId="0" applyFont="1" applyBorder="1" applyAlignment="1" applyProtection="1">
      <alignment/>
      <protection/>
    </xf>
    <xf numFmtId="3" fontId="5" fillId="0" borderId="0" xfId="0" applyNumberFormat="1" applyFont="1" applyBorder="1" applyAlignment="1" applyProtection="1">
      <alignment/>
      <protection/>
    </xf>
    <xf numFmtId="3" fontId="4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3" fontId="5" fillId="0" borderId="0" xfId="0" applyNumberFormat="1" applyFont="1" applyBorder="1" applyAlignment="1">
      <alignment/>
    </xf>
    <xf numFmtId="0" fontId="4" fillId="0" borderId="49" xfId="0" applyFont="1" applyBorder="1" applyAlignment="1" applyProtection="1">
      <alignment/>
      <protection/>
    </xf>
    <xf numFmtId="3" fontId="4" fillId="0" borderId="49" xfId="0" applyNumberFormat="1" applyFont="1" applyBorder="1" applyAlignment="1">
      <alignment/>
    </xf>
    <xf numFmtId="3" fontId="5" fillId="0" borderId="49" xfId="0" applyNumberFormat="1" applyFont="1" applyBorder="1" applyAlignment="1">
      <alignment/>
    </xf>
    <xf numFmtId="3" fontId="5" fillId="0" borderId="49" xfId="0" applyNumberFormat="1" applyFont="1" applyBorder="1" applyAlignment="1" applyProtection="1">
      <alignment/>
      <protection/>
    </xf>
    <xf numFmtId="0" fontId="0" fillId="0" borderId="49" xfId="0" applyBorder="1" applyAlignment="1">
      <alignment/>
    </xf>
    <xf numFmtId="0" fontId="0" fillId="0" borderId="21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0" fillId="0" borderId="33" xfId="0" applyBorder="1" applyAlignment="1">
      <alignment/>
    </xf>
    <xf numFmtId="3" fontId="17" fillId="0" borderId="35" xfId="0" applyNumberFormat="1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7" fillId="0" borderId="0" xfId="0" applyFont="1" applyAlignment="1">
      <alignment/>
    </xf>
    <xf numFmtId="0" fontId="13" fillId="0" borderId="52" xfId="0" applyFont="1" applyBorder="1" applyAlignment="1">
      <alignment vertical="top" wrapText="1"/>
    </xf>
    <xf numFmtId="0" fontId="17" fillId="0" borderId="0" xfId="0" applyFont="1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0" fontId="4" fillId="0" borderId="0" xfId="0" applyFont="1" applyBorder="1" applyAlignment="1">
      <alignment shrinkToFit="1"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0" fontId="17" fillId="0" borderId="79" xfId="0" applyFont="1" applyBorder="1" applyAlignment="1">
      <alignment horizontal="center"/>
    </xf>
    <xf numFmtId="0" fontId="17" fillId="0" borderId="80" xfId="0" applyFont="1" applyBorder="1" applyAlignment="1">
      <alignment horizontal="center"/>
    </xf>
    <xf numFmtId="0" fontId="17" fillId="0" borderId="81" xfId="0" applyFont="1" applyBorder="1" applyAlignment="1">
      <alignment horizontal="center"/>
    </xf>
    <xf numFmtId="0" fontId="0" fillId="0" borderId="82" xfId="0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83" xfId="0" applyFont="1" applyBorder="1" applyAlignment="1">
      <alignment/>
    </xf>
    <xf numFmtId="0" fontId="17" fillId="0" borderId="82" xfId="0" applyFont="1" applyBorder="1" applyAlignment="1">
      <alignment/>
    </xf>
    <xf numFmtId="1" fontId="0" fillId="0" borderId="3" xfId="0" applyNumberFormat="1" applyBorder="1" applyAlignment="1">
      <alignment/>
    </xf>
    <xf numFmtId="1" fontId="0" fillId="0" borderId="83" xfId="0" applyNumberFormat="1" applyBorder="1" applyAlignment="1">
      <alignment/>
    </xf>
    <xf numFmtId="0" fontId="0" fillId="0" borderId="82" xfId="0" applyBorder="1" applyAlignment="1">
      <alignment/>
    </xf>
    <xf numFmtId="0" fontId="17" fillId="0" borderId="82" xfId="0" applyFont="1" applyFill="1" applyBorder="1" applyAlignment="1">
      <alignment horizontal="left"/>
    </xf>
    <xf numFmtId="0" fontId="17" fillId="0" borderId="3" xfId="0" applyFont="1" applyBorder="1" applyAlignment="1">
      <alignment/>
    </xf>
    <xf numFmtId="1" fontId="17" fillId="0" borderId="3" xfId="0" applyNumberFormat="1" applyFont="1" applyBorder="1" applyAlignment="1">
      <alignment/>
    </xf>
    <xf numFmtId="1" fontId="17" fillId="0" borderId="83" xfId="0" applyNumberFormat="1" applyFont="1" applyBorder="1" applyAlignment="1">
      <alignment/>
    </xf>
    <xf numFmtId="0" fontId="31" fillId="0" borderId="84" xfId="0" applyFont="1" applyBorder="1" applyAlignment="1">
      <alignment/>
    </xf>
    <xf numFmtId="0" fontId="0" fillId="0" borderId="78" xfId="0" applyBorder="1" applyAlignment="1">
      <alignment horizontal="center"/>
    </xf>
    <xf numFmtId="0" fontId="17" fillId="0" borderId="78" xfId="0" applyFont="1" applyBorder="1" applyAlignment="1">
      <alignment/>
    </xf>
    <xf numFmtId="1" fontId="17" fillId="0" borderId="78" xfId="0" applyNumberFormat="1" applyFont="1" applyBorder="1" applyAlignment="1">
      <alignment/>
    </xf>
    <xf numFmtId="1" fontId="17" fillId="0" borderId="85" xfId="0" applyNumberFormat="1" applyFont="1" applyBorder="1" applyAlignment="1">
      <alignment/>
    </xf>
    <xf numFmtId="0" fontId="0" fillId="0" borderId="86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1" fontId="0" fillId="0" borderId="23" xfId="0" applyNumberFormat="1" applyBorder="1" applyAlignment="1">
      <alignment/>
    </xf>
    <xf numFmtId="1" fontId="0" fillId="0" borderId="87" xfId="0" applyNumberFormat="1" applyBorder="1" applyAlignment="1">
      <alignment/>
    </xf>
    <xf numFmtId="0" fontId="0" fillId="0" borderId="82" xfId="0" applyFont="1" applyBorder="1" applyAlignment="1">
      <alignment/>
    </xf>
    <xf numFmtId="0" fontId="0" fillId="0" borderId="3" xfId="0" applyBorder="1" applyAlignment="1" quotePrefix="1">
      <alignment horizontal="right"/>
    </xf>
    <xf numFmtId="0" fontId="32" fillId="0" borderId="0" xfId="0" applyFont="1" applyAlignment="1">
      <alignment/>
    </xf>
    <xf numFmtId="0" fontId="17" fillId="0" borderId="0" xfId="0" applyFont="1" applyAlignment="1">
      <alignment/>
    </xf>
    <xf numFmtId="171" fontId="17" fillId="0" borderId="0" xfId="0" applyNumberFormat="1" applyFont="1" applyAlignment="1">
      <alignment/>
    </xf>
    <xf numFmtId="0" fontId="17" fillId="0" borderId="83" xfId="0" applyFont="1" applyBorder="1" applyAlignment="1">
      <alignment/>
    </xf>
    <xf numFmtId="3" fontId="17" fillId="0" borderId="78" xfId="0" applyNumberFormat="1" applyFont="1" applyBorder="1" applyAlignment="1">
      <alignment/>
    </xf>
    <xf numFmtId="3" fontId="17" fillId="0" borderId="85" xfId="0" applyNumberFormat="1" applyFont="1" applyBorder="1" applyAlignment="1">
      <alignment/>
    </xf>
    <xf numFmtId="0" fontId="0" fillId="0" borderId="82" xfId="0" applyBorder="1" applyAlignment="1">
      <alignment horizontal="left"/>
    </xf>
    <xf numFmtId="0" fontId="17" fillId="0" borderId="82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17" fillId="0" borderId="3" xfId="0" applyFont="1" applyBorder="1" applyAlignment="1" quotePrefix="1">
      <alignment horizontal="right"/>
    </xf>
    <xf numFmtId="1" fontId="17" fillId="0" borderId="83" xfId="0" applyNumberFormat="1" applyFont="1" applyBorder="1" applyAlignment="1" quotePrefix="1">
      <alignment horizontal="right"/>
    </xf>
    <xf numFmtId="0" fontId="17" fillId="0" borderId="83" xfId="0" applyFont="1" applyBorder="1" applyAlignment="1" quotePrefix="1">
      <alignment horizontal="right"/>
    </xf>
    <xf numFmtId="1" fontId="17" fillId="0" borderId="3" xfId="0" applyNumberFormat="1" applyFont="1" applyBorder="1" applyAlignment="1" quotePrefix="1">
      <alignment horizontal="right"/>
    </xf>
    <xf numFmtId="0" fontId="25" fillId="0" borderId="78" xfId="0" applyFont="1" applyBorder="1" applyAlignment="1">
      <alignment horizontal="center"/>
    </xf>
    <xf numFmtId="0" fontId="31" fillId="0" borderId="78" xfId="0" applyFont="1" applyBorder="1" applyAlignment="1">
      <alignment/>
    </xf>
    <xf numFmtId="0" fontId="31" fillId="0" borderId="85" xfId="0" applyFont="1" applyBorder="1" applyAlignment="1">
      <alignment/>
    </xf>
    <xf numFmtId="0" fontId="0" fillId="0" borderId="88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21" xfId="0" applyBorder="1" applyAlignment="1" quotePrefix="1">
      <alignment horizontal="right"/>
    </xf>
    <xf numFmtId="1" fontId="0" fillId="0" borderId="21" xfId="0" applyNumberFormat="1" applyBorder="1" applyAlignment="1">
      <alignment/>
    </xf>
    <xf numFmtId="1" fontId="0" fillId="0" borderId="89" xfId="0" applyNumberFormat="1" applyBorder="1" applyAlignment="1">
      <alignment/>
    </xf>
    <xf numFmtId="3" fontId="31" fillId="0" borderId="78" xfId="0" applyNumberFormat="1" applyFont="1" applyBorder="1" applyAlignment="1">
      <alignment/>
    </xf>
    <xf numFmtId="3" fontId="31" fillId="0" borderId="85" xfId="0" applyNumberFormat="1" applyFont="1" applyBorder="1" applyAlignment="1">
      <alignment/>
    </xf>
    <xf numFmtId="3" fontId="17" fillId="0" borderId="3" xfId="0" applyNumberFormat="1" applyFont="1" applyBorder="1" applyAlignment="1">
      <alignment/>
    </xf>
    <xf numFmtId="3" fontId="17" fillId="0" borderId="83" xfId="0" applyNumberFormat="1" applyFont="1" applyBorder="1" applyAlignment="1">
      <alignment/>
    </xf>
    <xf numFmtId="3" fontId="0" fillId="0" borderId="83" xfId="0" applyNumberFormat="1" applyBorder="1" applyAlignment="1">
      <alignment/>
    </xf>
    <xf numFmtId="3" fontId="17" fillId="0" borderId="21" xfId="0" applyNumberFormat="1" applyFont="1" applyBorder="1" applyAlignment="1">
      <alignment/>
    </xf>
    <xf numFmtId="3" fontId="17" fillId="0" borderId="89" xfId="0" applyNumberFormat="1" applyFont="1" applyBorder="1" applyAlignment="1">
      <alignment/>
    </xf>
    <xf numFmtId="0" fontId="0" fillId="0" borderId="78" xfId="0" applyBorder="1" applyAlignment="1">
      <alignment/>
    </xf>
    <xf numFmtId="3" fontId="0" fillId="0" borderId="87" xfId="0" applyNumberFormat="1" applyBorder="1" applyAlignment="1">
      <alignment/>
    </xf>
    <xf numFmtId="3" fontId="0" fillId="0" borderId="89" xfId="0" applyNumberFormat="1" applyBorder="1" applyAlignment="1">
      <alignment/>
    </xf>
    <xf numFmtId="0" fontId="33" fillId="0" borderId="0" xfId="0" applyFont="1" applyAlignment="1">
      <alignment/>
    </xf>
    <xf numFmtId="0" fontId="33" fillId="0" borderId="4" xfId="0" applyFont="1" applyBorder="1" applyAlignment="1">
      <alignment/>
    </xf>
    <xf numFmtId="3" fontId="33" fillId="0" borderId="3" xfId="0" applyNumberFormat="1" applyFont="1" applyBorder="1" applyAlignment="1">
      <alignment/>
    </xf>
    <xf numFmtId="3" fontId="33" fillId="0" borderId="31" xfId="0" applyNumberFormat="1" applyFont="1" applyBorder="1" applyAlignment="1">
      <alignment/>
    </xf>
    <xf numFmtId="0" fontId="15" fillId="0" borderId="4" xfId="0" applyFont="1" applyBorder="1" applyAlignment="1">
      <alignment/>
    </xf>
    <xf numFmtId="3" fontId="15" fillId="0" borderId="3" xfId="0" applyNumberFormat="1" applyFont="1" applyBorder="1" applyAlignment="1">
      <alignment/>
    </xf>
    <xf numFmtId="0" fontId="15" fillId="0" borderId="46" xfId="0" applyFont="1" applyBorder="1" applyAlignment="1">
      <alignment/>
    </xf>
    <xf numFmtId="3" fontId="15" fillId="0" borderId="5" xfId="0" applyNumberFormat="1" applyFont="1" applyBorder="1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4" fillId="0" borderId="90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91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92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3" fontId="5" fillId="0" borderId="60" xfId="0" applyNumberFormat="1" applyFont="1" applyBorder="1" applyAlignment="1">
      <alignment/>
    </xf>
    <xf numFmtId="3" fontId="5" fillId="0" borderId="6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11" fillId="0" borderId="3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4" xfId="0" applyFont="1" applyBorder="1" applyAlignment="1">
      <alignment horizontal="left" vertical="center"/>
    </xf>
    <xf numFmtId="0" fontId="17" fillId="0" borderId="60" xfId="0" applyFont="1" applyBorder="1" applyAlignment="1">
      <alignment/>
    </xf>
    <xf numFmtId="3" fontId="9" fillId="0" borderId="6" xfId="0" applyNumberFormat="1" applyFont="1" applyBorder="1" applyAlignment="1">
      <alignment/>
    </xf>
    <xf numFmtId="3" fontId="9" fillId="0" borderId="6" xfId="0" applyNumberFormat="1" applyFont="1" applyBorder="1" applyAlignment="1">
      <alignment horizontal="right"/>
    </xf>
    <xf numFmtId="3" fontId="9" fillId="0" borderId="21" xfId="0" applyNumberFormat="1" applyFont="1" applyBorder="1" applyAlignment="1">
      <alignment/>
    </xf>
    <xf numFmtId="3" fontId="11" fillId="0" borderId="6" xfId="0" applyNumberFormat="1" applyFont="1" applyBorder="1" applyAlignment="1">
      <alignment/>
    </xf>
    <xf numFmtId="3" fontId="11" fillId="0" borderId="6" xfId="0" applyNumberFormat="1" applyFont="1" applyBorder="1" applyAlignment="1">
      <alignment horizontal="right"/>
    </xf>
    <xf numFmtId="0" fontId="11" fillId="0" borderId="21" xfId="0" applyFont="1" applyBorder="1" applyAlignment="1">
      <alignment/>
    </xf>
    <xf numFmtId="3" fontId="11" fillId="0" borderId="3" xfId="0" applyNumberFormat="1" applyFont="1" applyBorder="1" applyAlignment="1">
      <alignment horizontal="right"/>
    </xf>
    <xf numFmtId="3" fontId="11" fillId="0" borderId="21" xfId="0" applyNumberFormat="1" applyFont="1" applyBorder="1" applyAlignment="1">
      <alignment/>
    </xf>
    <xf numFmtId="3" fontId="11" fillId="0" borderId="21" xfId="0" applyNumberFormat="1" applyFont="1" applyBorder="1" applyAlignment="1">
      <alignment horizontal="right"/>
    </xf>
    <xf numFmtId="3" fontId="9" fillId="0" borderId="21" xfId="0" applyNumberFormat="1" applyFont="1" applyBorder="1" applyAlignment="1">
      <alignment horizontal="right"/>
    </xf>
    <xf numFmtId="0" fontId="9" fillId="0" borderId="46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35" xfId="0" applyFont="1" applyBorder="1" applyAlignment="1">
      <alignment/>
    </xf>
    <xf numFmtId="0" fontId="0" fillId="0" borderId="32" xfId="0" applyBorder="1" applyAlignment="1">
      <alignment/>
    </xf>
    <xf numFmtId="0" fontId="17" fillId="0" borderId="2" xfId="0" applyFont="1" applyBorder="1" applyAlignment="1">
      <alignment wrapText="1"/>
    </xf>
    <xf numFmtId="0" fontId="17" fillId="0" borderId="4" xfId="0" applyFont="1" applyBorder="1" applyAlignment="1">
      <alignment/>
    </xf>
    <xf numFmtId="3" fontId="17" fillId="0" borderId="31" xfId="0" applyNumberFormat="1" applyFont="1" applyBorder="1" applyAlignment="1">
      <alignment/>
    </xf>
    <xf numFmtId="0" fontId="17" fillId="0" borderId="2" xfId="0" applyFont="1" applyBorder="1" applyAlignment="1">
      <alignment vertical="top" wrapText="1"/>
    </xf>
    <xf numFmtId="0" fontId="17" fillId="0" borderId="2" xfId="0" applyFont="1" applyBorder="1" applyAlignment="1">
      <alignment/>
    </xf>
    <xf numFmtId="0" fontId="0" fillId="0" borderId="2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38" xfId="0" applyBorder="1" applyAlignment="1">
      <alignment/>
    </xf>
    <xf numFmtId="0" fontId="17" fillId="0" borderId="38" xfId="0" applyFont="1" applyBorder="1" applyAlignment="1">
      <alignment/>
    </xf>
    <xf numFmtId="3" fontId="17" fillId="0" borderId="63" xfId="0" applyNumberFormat="1" applyFont="1" applyBorder="1" applyAlignment="1">
      <alignment/>
    </xf>
    <xf numFmtId="0" fontId="35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4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/>
    </xf>
    <xf numFmtId="0" fontId="36" fillId="0" borderId="4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46" xfId="0" applyFont="1" applyBorder="1" applyAlignment="1">
      <alignment horizontal="justify" vertical="top" wrapText="1"/>
    </xf>
    <xf numFmtId="0" fontId="31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3" fontId="31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3" fontId="17" fillId="0" borderId="0" xfId="0" applyNumberFormat="1" applyFont="1" applyAlignment="1">
      <alignment/>
    </xf>
    <xf numFmtId="0" fontId="33" fillId="0" borderId="0" xfId="0" applyFont="1" applyBorder="1" applyAlignment="1">
      <alignment/>
    </xf>
    <xf numFmtId="3" fontId="33" fillId="0" borderId="0" xfId="0" applyNumberFormat="1" applyFont="1" applyBorder="1" applyAlignment="1">
      <alignment/>
    </xf>
    <xf numFmtId="0" fontId="33" fillId="0" borderId="0" xfId="0" applyFont="1" applyAlignment="1">
      <alignment horizontal="right"/>
    </xf>
    <xf numFmtId="0" fontId="33" fillId="0" borderId="3" xfId="0" applyFont="1" applyBorder="1" applyAlignment="1">
      <alignment horizontal="right"/>
    </xf>
    <xf numFmtId="0" fontId="15" fillId="0" borderId="3" xfId="0" applyFont="1" applyBorder="1" applyAlignment="1">
      <alignment horizontal="right"/>
    </xf>
    <xf numFmtId="0" fontId="15" fillId="0" borderId="5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0" fontId="33" fillId="0" borderId="38" xfId="0" applyFont="1" applyBorder="1" applyAlignment="1">
      <alignment/>
    </xf>
    <xf numFmtId="0" fontId="15" fillId="0" borderId="21" xfId="0" applyFont="1" applyBorder="1" applyAlignment="1">
      <alignment horizontal="right"/>
    </xf>
    <xf numFmtId="3" fontId="15" fillId="0" borderId="21" xfId="0" applyNumberFormat="1" applyFont="1" applyBorder="1" applyAlignment="1">
      <alignment/>
    </xf>
    <xf numFmtId="3" fontId="15" fillId="0" borderId="63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7" fillId="0" borderId="80" xfId="0" applyFont="1" applyBorder="1" applyAlignment="1">
      <alignment/>
    </xf>
    <xf numFmtId="0" fontId="17" fillId="0" borderId="86" xfId="0" applyFont="1" applyBorder="1" applyAlignment="1">
      <alignment horizontal="center"/>
    </xf>
    <xf numFmtId="0" fontId="17" fillId="0" borderId="23" xfId="0" applyFont="1" applyBorder="1" applyAlignment="1">
      <alignment/>
    </xf>
    <xf numFmtId="0" fontId="17" fillId="0" borderId="23" xfId="0" applyFont="1" applyBorder="1" applyAlignment="1">
      <alignment horizontal="center"/>
    </xf>
    <xf numFmtId="0" fontId="17" fillId="0" borderId="87" xfId="0" applyFont="1" applyBorder="1" applyAlignment="1">
      <alignment horizontal="center"/>
    </xf>
    <xf numFmtId="0" fontId="17" fillId="0" borderId="8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0" fillId="0" borderId="41" xfId="0" applyBorder="1" applyAlignment="1">
      <alignment/>
    </xf>
    <xf numFmtId="3" fontId="4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right"/>
    </xf>
    <xf numFmtId="0" fontId="4" fillId="0" borderId="93" xfId="0" applyFont="1" applyBorder="1" applyAlignment="1">
      <alignment horizontal="left" vertical="top"/>
    </xf>
    <xf numFmtId="0" fontId="4" fillId="0" borderId="93" xfId="0" applyFont="1" applyBorder="1" applyAlignment="1">
      <alignment horizontal="left" vertical="top" wrapText="1"/>
    </xf>
    <xf numFmtId="3" fontId="4" fillId="0" borderId="94" xfId="0" applyNumberFormat="1" applyFont="1" applyBorder="1" applyAlignment="1">
      <alignment horizontal="center" vertical="top" wrapText="1"/>
    </xf>
    <xf numFmtId="3" fontId="4" fillId="0" borderId="95" xfId="0" applyNumberFormat="1" applyFont="1" applyBorder="1" applyAlignment="1">
      <alignment horizontal="center" vertical="top" wrapText="1"/>
    </xf>
    <xf numFmtId="0" fontId="4" fillId="0" borderId="23" xfId="0" applyFont="1" applyBorder="1" applyAlignment="1">
      <alignment/>
    </xf>
    <xf numFmtId="3" fontId="4" fillId="0" borderId="42" xfId="0" applyNumberFormat="1" applyFont="1" applyBorder="1" applyAlignment="1">
      <alignment/>
    </xf>
    <xf numFmtId="0" fontId="4" fillId="0" borderId="46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3" fontId="4" fillId="0" borderId="0" xfId="0" applyNumberFormat="1" applyFont="1" applyBorder="1" applyAlignment="1">
      <alignment horizontal="center" vertical="top" wrapText="1"/>
    </xf>
    <xf numFmtId="0" fontId="4" fillId="0" borderId="96" xfId="0" applyFont="1" applyBorder="1" applyAlignment="1">
      <alignment horizontal="center" vertical="top"/>
    </xf>
    <xf numFmtId="3" fontId="4" fillId="0" borderId="59" xfId="0" applyNumberFormat="1" applyFont="1" applyBorder="1" applyAlignment="1">
      <alignment/>
    </xf>
    <xf numFmtId="3" fontId="4" fillId="0" borderId="52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4" fillId="0" borderId="50" xfId="0" applyNumberFormat="1" applyFont="1" applyBorder="1" applyAlignment="1">
      <alignment horizontal="center"/>
    </xf>
    <xf numFmtId="3" fontId="4" fillId="0" borderId="51" xfId="0" applyNumberFormat="1" applyFont="1" applyBorder="1" applyAlignment="1">
      <alignment horizontal="center"/>
    </xf>
    <xf numFmtId="3" fontId="4" fillId="0" borderId="56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3" fontId="4" fillId="0" borderId="60" xfId="0" applyNumberFormat="1" applyFont="1" applyBorder="1" applyAlignment="1">
      <alignment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0" fillId="0" borderId="3" xfId="0" applyFont="1" applyBorder="1" applyAlignment="1">
      <alignment/>
    </xf>
    <xf numFmtId="0" fontId="10" fillId="0" borderId="3" xfId="0" applyFont="1" applyBorder="1" applyAlignment="1">
      <alignment/>
    </xf>
    <xf numFmtId="3" fontId="5" fillId="0" borderId="31" xfId="0" applyNumberFormat="1" applyFont="1" applyBorder="1" applyAlignment="1">
      <alignment/>
    </xf>
    <xf numFmtId="0" fontId="5" fillId="0" borderId="38" xfId="0" applyFont="1" applyBorder="1" applyAlignment="1">
      <alignment horizontal="center"/>
    </xf>
    <xf numFmtId="0" fontId="10" fillId="0" borderId="21" xfId="0" applyFont="1" applyBorder="1" applyAlignment="1">
      <alignment/>
    </xf>
    <xf numFmtId="3" fontId="5" fillId="0" borderId="21" xfId="0" applyNumberFormat="1" applyFont="1" applyBorder="1" applyAlignment="1">
      <alignment/>
    </xf>
    <xf numFmtId="0" fontId="5" fillId="0" borderId="46" xfId="0" applyFont="1" applyBorder="1" applyAlignment="1">
      <alignment horizontal="center"/>
    </xf>
    <xf numFmtId="0" fontId="5" fillId="0" borderId="5" xfId="0" applyFont="1" applyBorder="1" applyAlignment="1">
      <alignment/>
    </xf>
    <xf numFmtId="3" fontId="4" fillId="0" borderId="0" xfId="0" applyNumberFormat="1" applyFont="1" applyAlignment="1">
      <alignment/>
    </xf>
    <xf numFmtId="0" fontId="10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justify" vertical="top"/>
    </xf>
    <xf numFmtId="0" fontId="4" fillId="0" borderId="3" xfId="0" applyFont="1" applyBorder="1" applyAlignment="1">
      <alignment horizontal="justify" wrapText="1"/>
    </xf>
    <xf numFmtId="3" fontId="4" fillId="0" borderId="31" xfId="0" applyNumberFormat="1" applyFont="1" applyBorder="1" applyAlignment="1">
      <alignment wrapText="1"/>
    </xf>
    <xf numFmtId="0" fontId="10" fillId="0" borderId="3" xfId="0" applyFont="1" applyBorder="1" applyAlignment="1">
      <alignment vertical="top"/>
    </xf>
    <xf numFmtId="3" fontId="5" fillId="0" borderId="3" xfId="0" applyNumberFormat="1" applyFont="1" applyBorder="1" applyAlignment="1">
      <alignment wrapText="1"/>
    </xf>
    <xf numFmtId="3" fontId="5" fillId="0" borderId="31" xfId="0" applyNumberFormat="1" applyFont="1" applyBorder="1" applyAlignment="1">
      <alignment wrapText="1"/>
    </xf>
    <xf numFmtId="0" fontId="5" fillId="0" borderId="3" xfId="0" applyFont="1" applyBorder="1" applyAlignment="1">
      <alignment vertical="top" wrapText="1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Continuous"/>
      <protection locked="0"/>
    </xf>
    <xf numFmtId="0" fontId="11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5" fillId="0" borderId="0" xfId="0" applyFont="1" applyAlignment="1" applyProtection="1">
      <alignment horizontal="right"/>
      <protection locked="0"/>
    </xf>
    <xf numFmtId="0" fontId="4" fillId="0" borderId="97" xfId="0" applyFont="1" applyBorder="1" applyAlignment="1" applyProtection="1">
      <alignment/>
      <protection locked="0"/>
    </xf>
    <xf numFmtId="0" fontId="5" fillId="0" borderId="50" xfId="0" applyFont="1" applyBorder="1" applyAlignment="1" applyProtection="1">
      <alignment horizontal="center"/>
      <protection locked="0"/>
    </xf>
    <xf numFmtId="0" fontId="5" fillId="0" borderId="48" xfId="0" applyFont="1" applyBorder="1" applyAlignment="1" applyProtection="1">
      <alignment horizontal="center"/>
      <protection locked="0"/>
    </xf>
    <xf numFmtId="0" fontId="5" fillId="0" borderId="98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53" xfId="0" applyFont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 horizontal="center"/>
      <protection locked="0"/>
    </xf>
    <xf numFmtId="0" fontId="5" fillId="0" borderId="99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/>
      <protection locked="0"/>
    </xf>
    <xf numFmtId="0" fontId="5" fillId="0" borderId="21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21" xfId="0" applyFont="1" applyBorder="1" applyAlignment="1" applyProtection="1">
      <alignment horizontal="center"/>
      <protection locked="0"/>
    </xf>
    <xf numFmtId="0" fontId="5" fillId="0" borderId="54" xfId="0" applyFont="1" applyBorder="1" applyAlignment="1" applyProtection="1">
      <alignment horizontal="center"/>
      <protection locked="0"/>
    </xf>
    <xf numFmtId="0" fontId="4" fillId="0" borderId="40" xfId="0" applyFont="1" applyBorder="1" applyAlignment="1" applyProtection="1">
      <alignment/>
      <protection locked="0"/>
    </xf>
    <xf numFmtId="0" fontId="4" fillId="0" borderId="55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100" xfId="0" applyFont="1" applyBorder="1" applyAlignment="1" applyProtection="1">
      <alignment horizontal="center"/>
      <protection locked="0"/>
    </xf>
    <xf numFmtId="0" fontId="5" fillId="0" borderId="55" xfId="0" applyFont="1" applyBorder="1" applyAlignment="1" applyProtection="1">
      <alignment horizontal="center"/>
      <protection locked="0"/>
    </xf>
    <xf numFmtId="0" fontId="4" fillId="0" borderId="55" xfId="0" applyFont="1" applyBorder="1" applyAlignment="1">
      <alignment/>
    </xf>
    <xf numFmtId="0" fontId="4" fillId="0" borderId="92" xfId="0" applyFont="1" applyBorder="1" applyAlignment="1">
      <alignment/>
    </xf>
    <xf numFmtId="0" fontId="5" fillId="0" borderId="56" xfId="0" applyFont="1" applyBorder="1" applyAlignment="1" applyProtection="1">
      <alignment horizontal="center"/>
      <protection locked="0"/>
    </xf>
    <xf numFmtId="0" fontId="4" fillId="0" borderId="90" xfId="0" applyFont="1" applyBorder="1" applyAlignment="1" applyProtection="1">
      <alignment/>
      <protection/>
    </xf>
    <xf numFmtId="3" fontId="4" fillId="0" borderId="58" xfId="0" applyNumberFormat="1" applyFont="1" applyBorder="1" applyAlignment="1" applyProtection="1">
      <alignment/>
      <protection/>
    </xf>
    <xf numFmtId="3" fontId="4" fillId="0" borderId="101" xfId="0" applyNumberFormat="1" applyFont="1" applyBorder="1" applyAlignment="1" applyProtection="1">
      <alignment/>
      <protection/>
    </xf>
    <xf numFmtId="3" fontId="4" fillId="0" borderId="53" xfId="0" applyNumberFormat="1" applyFont="1" applyBorder="1" applyAlignment="1">
      <alignment/>
    </xf>
    <xf numFmtId="3" fontId="4" fillId="0" borderId="59" xfId="0" applyNumberFormat="1" applyFont="1" applyBorder="1" applyAlignment="1" applyProtection="1">
      <alignment/>
      <protection/>
    </xf>
    <xf numFmtId="0" fontId="4" fillId="0" borderId="102" xfId="0" applyFont="1" applyBorder="1" applyAlignment="1" applyProtection="1" quotePrefix="1">
      <alignment horizontal="left"/>
      <protection/>
    </xf>
    <xf numFmtId="3" fontId="4" fillId="0" borderId="103" xfId="0" applyNumberFormat="1" applyFont="1" applyBorder="1" applyAlignment="1" applyProtection="1">
      <alignment/>
      <protection/>
    </xf>
    <xf numFmtId="3" fontId="4" fillId="0" borderId="81" xfId="0" applyNumberFormat="1" applyFont="1" applyBorder="1" applyAlignment="1" applyProtection="1">
      <alignment/>
      <protection/>
    </xf>
    <xf numFmtId="3" fontId="4" fillId="0" borderId="104" xfId="0" applyNumberFormat="1" applyFont="1" applyBorder="1" applyAlignment="1">
      <alignment/>
    </xf>
    <xf numFmtId="3" fontId="4" fillId="0" borderId="80" xfId="0" applyNumberFormat="1" applyFont="1" applyBorder="1" applyAlignment="1" applyProtection="1">
      <alignment/>
      <protection/>
    </xf>
    <xf numFmtId="0" fontId="4" fillId="0" borderId="102" xfId="0" applyFont="1" applyBorder="1" applyAlignment="1" applyProtection="1">
      <alignment/>
      <protection/>
    </xf>
    <xf numFmtId="3" fontId="4" fillId="0" borderId="105" xfId="0" applyNumberFormat="1" applyFont="1" applyBorder="1" applyAlignment="1" applyProtection="1">
      <alignment/>
      <protection/>
    </xf>
    <xf numFmtId="3" fontId="4" fillId="0" borderId="106" xfId="0" applyNumberFormat="1" applyFont="1" applyBorder="1" applyAlignment="1" applyProtection="1">
      <alignment/>
      <protection/>
    </xf>
    <xf numFmtId="3" fontId="4" fillId="0" borderId="104" xfId="0" applyNumberFormat="1" applyFont="1" applyBorder="1" applyAlignment="1" applyProtection="1">
      <alignment/>
      <protection/>
    </xf>
    <xf numFmtId="0" fontId="4" fillId="0" borderId="102" xfId="0" applyFont="1" applyBorder="1" applyAlignment="1" applyProtection="1">
      <alignment horizontal="left"/>
      <protection/>
    </xf>
    <xf numFmtId="3" fontId="4" fillId="0" borderId="24" xfId="0" applyNumberFormat="1" applyFont="1" applyBorder="1" applyAlignment="1" applyProtection="1">
      <alignment/>
      <protection/>
    </xf>
    <xf numFmtId="3" fontId="4" fillId="0" borderId="99" xfId="0" applyNumberFormat="1" applyFont="1" applyBorder="1" applyAlignment="1" applyProtection="1">
      <alignment/>
      <protection/>
    </xf>
    <xf numFmtId="0" fontId="4" fillId="0" borderId="107" xfId="0" applyFont="1" applyBorder="1" applyAlignment="1" applyProtection="1">
      <alignment/>
      <protection/>
    </xf>
    <xf numFmtId="0" fontId="5" fillId="0" borderId="107" xfId="0" applyFont="1" applyBorder="1" applyAlignment="1" applyProtection="1">
      <alignment/>
      <protection/>
    </xf>
    <xf numFmtId="3" fontId="5" fillId="0" borderId="104" xfId="0" applyNumberFormat="1" applyFont="1" applyBorder="1" applyAlignment="1" applyProtection="1">
      <alignment/>
      <protection/>
    </xf>
    <xf numFmtId="3" fontId="5" fillId="0" borderId="106" xfId="0" applyNumberFormat="1" applyFont="1" applyBorder="1" applyAlignment="1" applyProtection="1">
      <alignment/>
      <protection/>
    </xf>
    <xf numFmtId="3" fontId="5" fillId="0" borderId="105" xfId="0" applyNumberFormat="1" applyFont="1" applyBorder="1" applyAlignment="1" applyProtection="1">
      <alignment/>
      <protection/>
    </xf>
    <xf numFmtId="3" fontId="5" fillId="0" borderId="104" xfId="0" applyNumberFormat="1" applyFont="1" applyBorder="1" applyAlignment="1">
      <alignment/>
    </xf>
    <xf numFmtId="0" fontId="5" fillId="0" borderId="45" xfId="0" applyFont="1" applyBorder="1" applyAlignment="1" applyProtection="1">
      <alignment/>
      <protection/>
    </xf>
    <xf numFmtId="3" fontId="5" fillId="0" borderId="53" xfId="0" applyNumberFormat="1" applyFont="1" applyBorder="1" applyAlignment="1">
      <alignment/>
    </xf>
    <xf numFmtId="3" fontId="5" fillId="0" borderId="99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3" fontId="5" fillId="0" borderId="53" xfId="0" applyNumberFormat="1" applyFont="1" applyBorder="1" applyAlignment="1" applyProtection="1">
      <alignment/>
      <protection/>
    </xf>
    <xf numFmtId="3" fontId="5" fillId="0" borderId="106" xfId="0" applyNumberFormat="1" applyFont="1" applyBorder="1" applyAlignment="1">
      <alignment/>
    </xf>
    <xf numFmtId="3" fontId="5" fillId="0" borderId="105" xfId="0" applyNumberFormat="1" applyFont="1" applyBorder="1" applyAlignment="1">
      <alignment/>
    </xf>
    <xf numFmtId="3" fontId="4" fillId="0" borderId="106" xfId="0" applyNumberFormat="1" applyFont="1" applyBorder="1" applyAlignment="1">
      <alignment/>
    </xf>
    <xf numFmtId="3" fontId="4" fillId="0" borderId="105" xfId="0" applyNumberFormat="1" applyFont="1" applyBorder="1" applyAlignment="1">
      <alignment/>
    </xf>
    <xf numFmtId="0" fontId="10" fillId="0" borderId="34" xfId="0" applyFont="1" applyBorder="1" applyAlignment="1">
      <alignment horizontal="left"/>
    </xf>
    <xf numFmtId="3" fontId="10" fillId="0" borderId="55" xfId="0" applyNumberFormat="1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horizontal="center" vertical="top"/>
    </xf>
    <xf numFmtId="0" fontId="4" fillId="0" borderId="3" xfId="0" applyFont="1" applyBorder="1" applyAlignment="1">
      <alignment horizontal="justify"/>
    </xf>
    <xf numFmtId="0" fontId="5" fillId="0" borderId="32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3" fontId="5" fillId="0" borderId="59" xfId="0" applyNumberFormat="1" applyFont="1" applyBorder="1" applyAlignment="1">
      <alignment horizontal="center" vertical="top" wrapText="1"/>
    </xf>
    <xf numFmtId="3" fontId="5" fillId="0" borderId="42" xfId="0" applyNumberFormat="1" applyFont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justify" wrapText="1"/>
    </xf>
    <xf numFmtId="0" fontId="4" fillId="0" borderId="5" xfId="0" applyFont="1" applyFill="1" applyBorder="1" applyAlignment="1">
      <alignment horizontal="justify" wrapText="1"/>
    </xf>
    <xf numFmtId="0" fontId="4" fillId="0" borderId="35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2" xfId="0" applyFont="1" applyBorder="1" applyAlignment="1">
      <alignment/>
    </xf>
    <xf numFmtId="0" fontId="25" fillId="0" borderId="4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42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3" fontId="0" fillId="0" borderId="31" xfId="0" applyNumberFormat="1" applyFont="1" applyBorder="1" applyAlignment="1">
      <alignment/>
    </xf>
    <xf numFmtId="0" fontId="0" fillId="0" borderId="31" xfId="0" applyFont="1" applyBorder="1" applyAlignment="1">
      <alignment/>
    </xf>
    <xf numFmtId="3" fontId="25" fillId="0" borderId="31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17" fillId="0" borderId="31" xfId="0" applyNumberFormat="1" applyFont="1" applyBorder="1" applyAlignment="1">
      <alignment vertical="top" wrapText="1"/>
    </xf>
    <xf numFmtId="3" fontId="17" fillId="0" borderId="31" xfId="0" applyNumberFormat="1" applyFont="1" applyBorder="1" applyAlignment="1">
      <alignment/>
    </xf>
    <xf numFmtId="3" fontId="0" fillId="0" borderId="31" xfId="0" applyNumberFormat="1" applyFont="1" applyBorder="1" applyAlignment="1">
      <alignment wrapText="1"/>
    </xf>
    <xf numFmtId="3" fontId="17" fillId="0" borderId="31" xfId="0" applyNumberFormat="1" applyFont="1" applyBorder="1" applyAlignment="1">
      <alignment wrapText="1"/>
    </xf>
    <xf numFmtId="0" fontId="17" fillId="0" borderId="4" xfId="0" applyFont="1" applyBorder="1" applyAlignment="1">
      <alignment vertical="top" wrapText="1"/>
    </xf>
    <xf numFmtId="0" fontId="2" fillId="0" borderId="59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/>
    </xf>
    <xf numFmtId="0" fontId="17" fillId="0" borderId="46" xfId="0" applyFont="1" applyBorder="1" applyAlignment="1">
      <alignment/>
    </xf>
    <xf numFmtId="3" fontId="5" fillId="0" borderId="3" xfId="0" applyNumberFormat="1" applyFont="1" applyBorder="1" applyAlignment="1">
      <alignment horizontal="right" vertical="center" wrapText="1"/>
    </xf>
    <xf numFmtId="0" fontId="5" fillId="0" borderId="108" xfId="0" applyFont="1" applyBorder="1" applyAlignment="1">
      <alignment/>
    </xf>
    <xf numFmtId="0" fontId="5" fillId="0" borderId="58" xfId="0" applyFont="1" applyBorder="1" applyAlignment="1">
      <alignment/>
    </xf>
    <xf numFmtId="2" fontId="3" fillId="0" borderId="3" xfId="0" applyNumberFormat="1" applyFont="1" applyBorder="1" applyAlignment="1">
      <alignment horizontal="right" wrapText="1"/>
    </xf>
    <xf numFmtId="2" fontId="36" fillId="0" borderId="3" xfId="0" applyNumberFormat="1" applyFont="1" applyBorder="1" applyAlignment="1">
      <alignment horizontal="right" wrapText="1"/>
    </xf>
    <xf numFmtId="2" fontId="18" fillId="0" borderId="3" xfId="0" applyNumberFormat="1" applyFont="1" applyBorder="1" applyAlignment="1">
      <alignment horizontal="right"/>
    </xf>
    <xf numFmtId="2" fontId="7" fillId="0" borderId="3" xfId="0" applyNumberFormat="1" applyFont="1" applyBorder="1" applyAlignment="1">
      <alignment horizontal="right"/>
    </xf>
    <xf numFmtId="2" fontId="2" fillId="0" borderId="3" xfId="0" applyNumberFormat="1" applyFont="1" applyBorder="1" applyAlignment="1">
      <alignment horizontal="right" wrapText="1"/>
    </xf>
    <xf numFmtId="2" fontId="37" fillId="0" borderId="3" xfId="0" applyNumberFormat="1" applyFont="1" applyBorder="1" applyAlignment="1">
      <alignment horizontal="right"/>
    </xf>
    <xf numFmtId="2" fontId="26" fillId="0" borderId="3" xfId="0" applyNumberFormat="1" applyFont="1" applyBorder="1" applyAlignment="1">
      <alignment horizontal="right" wrapText="1"/>
    </xf>
    <xf numFmtId="2" fontId="2" fillId="0" borderId="5" xfId="0" applyNumberFormat="1" applyFont="1" applyBorder="1" applyAlignment="1">
      <alignment horizontal="right" wrapText="1"/>
    </xf>
    <xf numFmtId="2" fontId="6" fillId="0" borderId="5" xfId="0" applyNumberFormat="1" applyFont="1" applyBorder="1" applyAlignment="1">
      <alignment horizontal="right"/>
    </xf>
    <xf numFmtId="2" fontId="7" fillId="0" borderId="31" xfId="0" applyNumberFormat="1" applyFont="1" applyBorder="1" applyAlignment="1">
      <alignment/>
    </xf>
    <xf numFmtId="2" fontId="18" fillId="0" borderId="31" xfId="0" applyNumberFormat="1" applyFont="1" applyBorder="1" applyAlignment="1">
      <alignment/>
    </xf>
    <xf numFmtId="0" fontId="7" fillId="0" borderId="31" xfId="0" applyFont="1" applyBorder="1" applyAlignment="1">
      <alignment/>
    </xf>
    <xf numFmtId="0" fontId="13" fillId="0" borderId="52" xfId="0" applyFont="1" applyBorder="1" applyAlignment="1">
      <alignment vertical="top"/>
    </xf>
    <xf numFmtId="2" fontId="7" fillId="0" borderId="31" xfId="0" applyNumberFormat="1" applyFont="1" applyBorder="1" applyAlignment="1">
      <alignment horizontal="right"/>
    </xf>
    <xf numFmtId="2" fontId="2" fillId="0" borderId="31" xfId="0" applyNumberFormat="1" applyFont="1" applyBorder="1" applyAlignment="1">
      <alignment horizontal="right" wrapText="1"/>
    </xf>
    <xf numFmtId="2" fontId="37" fillId="0" borderId="31" xfId="0" applyNumberFormat="1" applyFont="1" applyBorder="1" applyAlignment="1">
      <alignment horizontal="right"/>
    </xf>
    <xf numFmtId="2" fontId="6" fillId="0" borderId="35" xfId="0" applyNumberFormat="1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3" xfId="0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31" xfId="0" applyNumberFormat="1" applyFont="1" applyBorder="1" applyAlignment="1">
      <alignment horizontal="right"/>
    </xf>
    <xf numFmtId="0" fontId="7" fillId="0" borderId="4" xfId="0" applyFont="1" applyBorder="1" applyAlignment="1">
      <alignment/>
    </xf>
    <xf numFmtId="0" fontId="7" fillId="0" borderId="3" xfId="0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3" fontId="7" fillId="0" borderId="31" xfId="0" applyNumberFormat="1" applyFont="1" applyBorder="1" applyAlignment="1">
      <alignment horizontal="right"/>
    </xf>
    <xf numFmtId="0" fontId="7" fillId="0" borderId="46" xfId="0" applyFont="1" applyBorder="1" applyAlignment="1">
      <alignment/>
    </xf>
    <xf numFmtId="0" fontId="7" fillId="0" borderId="5" xfId="0" applyFont="1" applyBorder="1" applyAlignment="1">
      <alignment horizontal="right"/>
    </xf>
    <xf numFmtId="3" fontId="7" fillId="0" borderId="5" xfId="0" applyNumberFormat="1" applyFont="1" applyBorder="1" applyAlignment="1">
      <alignment horizontal="right"/>
    </xf>
    <xf numFmtId="3" fontId="7" fillId="0" borderId="35" xfId="0" applyNumberFormat="1" applyFont="1" applyBorder="1" applyAlignment="1">
      <alignment horizontal="right"/>
    </xf>
    <xf numFmtId="3" fontId="15" fillId="0" borderId="31" xfId="0" applyNumberFormat="1" applyFont="1" applyBorder="1" applyAlignment="1">
      <alignment/>
    </xf>
    <xf numFmtId="3" fontId="15" fillId="0" borderId="35" xfId="0" applyNumberFormat="1" applyFont="1" applyBorder="1" applyAlignment="1">
      <alignment/>
    </xf>
    <xf numFmtId="3" fontId="33" fillId="0" borderId="0" xfId="0" applyNumberFormat="1" applyFont="1" applyBorder="1" applyAlignment="1">
      <alignment horizontal="center"/>
    </xf>
    <xf numFmtId="0" fontId="4" fillId="0" borderId="109" xfId="0" applyFont="1" applyBorder="1" applyAlignment="1">
      <alignment/>
    </xf>
    <xf numFmtId="0" fontId="4" fillId="0" borderId="6" xfId="18" applyFont="1" applyBorder="1">
      <alignment/>
      <protection/>
    </xf>
    <xf numFmtId="0" fontId="4" fillId="0" borderId="12" xfId="0" applyFont="1" applyBorder="1" applyAlignment="1">
      <alignment/>
    </xf>
    <xf numFmtId="0" fontId="4" fillId="0" borderId="15" xfId="0" applyFont="1" applyBorder="1" applyAlignment="1">
      <alignment/>
    </xf>
    <xf numFmtId="3" fontId="4" fillId="0" borderId="109" xfId="18" applyNumberFormat="1" applyFont="1" applyBorder="1">
      <alignment/>
      <protection/>
    </xf>
    <xf numFmtId="3" fontId="11" fillId="0" borderId="69" xfId="0" applyNumberFormat="1" applyFont="1" applyBorder="1" applyAlignment="1">
      <alignment/>
    </xf>
    <xf numFmtId="0" fontId="11" fillId="0" borderId="2" xfId="0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0" fontId="9" fillId="0" borderId="1" xfId="0" applyFont="1" applyBorder="1" applyAlignment="1">
      <alignment/>
    </xf>
    <xf numFmtId="0" fontId="5" fillId="0" borderId="27" xfId="0" applyFont="1" applyBorder="1" applyAlignment="1">
      <alignment horizontal="left"/>
    </xf>
    <xf numFmtId="37" fontId="5" fillId="0" borderId="5" xfId="0" applyNumberFormat="1" applyFont="1" applyBorder="1" applyAlignment="1">
      <alignment wrapText="1"/>
    </xf>
    <xf numFmtId="37" fontId="5" fillId="0" borderId="35" xfId="0" applyNumberFormat="1" applyFont="1" applyBorder="1" applyAlignment="1">
      <alignment wrapText="1"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58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2" fillId="0" borderId="0" xfId="0" applyFont="1" applyBorder="1" applyAlignment="1">
      <alignment horizontal="center" vertical="center"/>
    </xf>
    <xf numFmtId="3" fontId="12" fillId="0" borderId="3" xfId="0" applyNumberFormat="1" applyFont="1" applyBorder="1" applyAlignment="1">
      <alignment/>
    </xf>
    <xf numFmtId="3" fontId="12" fillId="0" borderId="31" xfId="0" applyNumberFormat="1" applyFont="1" applyBorder="1" applyAlignment="1">
      <alignment/>
    </xf>
    <xf numFmtId="0" fontId="40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40" fillId="0" borderId="0" xfId="0" applyFont="1" applyBorder="1" applyAlignment="1">
      <alignment/>
    </xf>
    <xf numFmtId="3" fontId="13" fillId="0" borderId="0" xfId="0" applyNumberFormat="1" applyFont="1" applyBorder="1" applyAlignment="1">
      <alignment/>
    </xf>
    <xf numFmtId="0" fontId="13" fillId="0" borderId="4" xfId="0" applyFont="1" applyBorder="1" applyAlignment="1">
      <alignment/>
    </xf>
    <xf numFmtId="0" fontId="13" fillId="0" borderId="3" xfId="0" applyFont="1" applyBorder="1" applyAlignment="1">
      <alignment/>
    </xf>
    <xf numFmtId="3" fontId="13" fillId="0" borderId="3" xfId="0" applyNumberFormat="1" applyFont="1" applyBorder="1" applyAlignment="1">
      <alignment/>
    </xf>
    <xf numFmtId="3" fontId="13" fillId="0" borderId="31" xfId="0" applyNumberFormat="1" applyFont="1" applyBorder="1" applyAlignment="1">
      <alignment/>
    </xf>
    <xf numFmtId="3" fontId="13" fillId="0" borderId="21" xfId="0" applyNumberFormat="1" applyFont="1" applyBorder="1" applyAlignment="1">
      <alignment/>
    </xf>
    <xf numFmtId="3" fontId="13" fillId="0" borderId="63" xfId="0" applyNumberFormat="1" applyFont="1" applyBorder="1" applyAlignment="1">
      <alignment/>
    </xf>
    <xf numFmtId="3" fontId="12" fillId="0" borderId="5" xfId="0" applyNumberFormat="1" applyFont="1" applyBorder="1" applyAlignment="1">
      <alignment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2" fillId="0" borderId="32" xfId="0" applyFont="1" applyBorder="1" applyAlignment="1">
      <alignment horizontal="center" vertical="top" wrapText="1"/>
    </xf>
    <xf numFmtId="0" fontId="12" fillId="0" borderId="73" xfId="0" applyFont="1" applyBorder="1" applyAlignment="1">
      <alignment horizontal="center" vertical="top" wrapText="1"/>
    </xf>
    <xf numFmtId="14" fontId="13" fillId="0" borderId="33" xfId="0" applyNumberFormat="1" applyFont="1" applyBorder="1" applyAlignment="1">
      <alignment vertical="top" wrapText="1"/>
    </xf>
    <xf numFmtId="3" fontId="13" fillId="0" borderId="76" xfId="0" applyNumberFormat="1" applyFont="1" applyBorder="1" applyAlignment="1">
      <alignment horizontal="center" vertical="top" wrapText="1"/>
    </xf>
    <xf numFmtId="14" fontId="13" fillId="0" borderId="33" xfId="0" applyNumberFormat="1" applyFont="1" applyBorder="1" applyAlignment="1">
      <alignment vertical="top"/>
    </xf>
    <xf numFmtId="3" fontId="12" fillId="0" borderId="76" xfId="0" applyNumberFormat="1" applyFont="1" applyBorder="1" applyAlignment="1">
      <alignment horizontal="center" vertical="top" wrapText="1"/>
    </xf>
    <xf numFmtId="3" fontId="13" fillId="0" borderId="76" xfId="0" applyNumberFormat="1" applyFont="1" applyBorder="1" applyAlignment="1">
      <alignment horizontal="center" vertical="top"/>
    </xf>
    <xf numFmtId="3" fontId="28" fillId="0" borderId="77" xfId="0" applyNumberFormat="1" applyFont="1" applyBorder="1" applyAlignment="1">
      <alignment horizontal="center" vertical="top" wrapText="1"/>
    </xf>
    <xf numFmtId="3" fontId="12" fillId="0" borderId="35" xfId="0" applyNumberFormat="1" applyFont="1" applyBorder="1" applyAlignment="1">
      <alignment/>
    </xf>
    <xf numFmtId="0" fontId="23" fillId="0" borderId="46" xfId="0" applyFont="1" applyFill="1" applyBorder="1" applyAlignment="1">
      <alignment/>
    </xf>
    <xf numFmtId="3" fontId="23" fillId="0" borderId="5" xfId="0" applyNumberFormat="1" applyFont="1" applyFill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wrapText="1"/>
    </xf>
    <xf numFmtId="3" fontId="13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wrapText="1"/>
    </xf>
    <xf numFmtId="4" fontId="13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2" borderId="0" xfId="0" applyFont="1" applyFill="1" applyAlignment="1">
      <alignment/>
    </xf>
    <xf numFmtId="3" fontId="1" fillId="0" borderId="0" xfId="0" applyNumberFormat="1" applyFont="1" applyBorder="1" applyAlignment="1">
      <alignment/>
    </xf>
    <xf numFmtId="0" fontId="13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9" fontId="4" fillId="0" borderId="59" xfId="0" applyNumberFormat="1" applyFont="1" applyBorder="1" applyAlignment="1">
      <alignment/>
    </xf>
    <xf numFmtId="9" fontId="4" fillId="0" borderId="80" xfId="0" applyNumberFormat="1" applyFont="1" applyBorder="1" applyAlignment="1" applyProtection="1">
      <alignment/>
      <protection/>
    </xf>
    <xf numFmtId="9" fontId="4" fillId="0" borderId="104" xfId="0" applyNumberFormat="1" applyFont="1" applyBorder="1" applyAlignment="1" applyProtection="1">
      <alignment/>
      <protection/>
    </xf>
    <xf numFmtId="9" fontId="4" fillId="0" borderId="53" xfId="0" applyNumberFormat="1" applyFont="1" applyBorder="1" applyAlignment="1" applyProtection="1">
      <alignment/>
      <protection/>
    </xf>
    <xf numFmtId="9" fontId="5" fillId="0" borderId="104" xfId="0" applyNumberFormat="1" applyFont="1" applyBorder="1" applyAlignment="1" applyProtection="1">
      <alignment/>
      <protection/>
    </xf>
    <xf numFmtId="9" fontId="5" fillId="0" borderId="53" xfId="0" applyNumberFormat="1" applyFont="1" applyBorder="1" applyAlignment="1">
      <alignment/>
    </xf>
    <xf numFmtId="9" fontId="5" fillId="0" borderId="104" xfId="0" applyNumberFormat="1" applyFont="1" applyBorder="1" applyAlignment="1">
      <alignment/>
    </xf>
    <xf numFmtId="9" fontId="4" fillId="0" borderId="104" xfId="0" applyNumberFormat="1" applyFont="1" applyBorder="1" applyAlignment="1">
      <alignment/>
    </xf>
    <xf numFmtId="9" fontId="10" fillId="0" borderId="55" xfId="0" applyNumberFormat="1" applyFont="1" applyBorder="1" applyAlignment="1">
      <alignment/>
    </xf>
    <xf numFmtId="9" fontId="4" fillId="0" borderId="64" xfId="0" applyNumberFormat="1" applyFont="1" applyBorder="1" applyAlignment="1">
      <alignment/>
    </xf>
    <xf numFmtId="9" fontId="4" fillId="0" borderId="110" xfId="0" applyNumberFormat="1" applyFont="1" applyBorder="1" applyAlignment="1">
      <alignment/>
    </xf>
    <xf numFmtId="9" fontId="5" fillId="0" borderId="110" xfId="0" applyNumberFormat="1" applyFont="1" applyBorder="1" applyAlignment="1">
      <alignment/>
    </xf>
    <xf numFmtId="9" fontId="5" fillId="0" borderId="64" xfId="0" applyNumberFormat="1" applyFont="1" applyBorder="1" applyAlignment="1">
      <alignment/>
    </xf>
    <xf numFmtId="9" fontId="4" fillId="0" borderId="42" xfId="0" applyNumberFormat="1" applyFont="1" applyBorder="1" applyAlignment="1" applyProtection="1">
      <alignment/>
      <protection/>
    </xf>
    <xf numFmtId="9" fontId="4" fillId="0" borderId="111" xfId="0" applyNumberFormat="1" applyFont="1" applyBorder="1" applyAlignment="1" applyProtection="1">
      <alignment/>
      <protection/>
    </xf>
    <xf numFmtId="9" fontId="5" fillId="0" borderId="112" xfId="0" applyNumberFormat="1" applyFont="1" applyBorder="1" applyAlignment="1" applyProtection="1">
      <alignment/>
      <protection/>
    </xf>
    <xf numFmtId="9" fontId="5" fillId="0" borderId="54" xfId="0" applyNumberFormat="1" applyFont="1" applyBorder="1" applyAlignment="1" applyProtection="1">
      <alignment/>
      <protection/>
    </xf>
    <xf numFmtId="9" fontId="4" fillId="0" borderId="112" xfId="0" applyNumberFormat="1" applyFont="1" applyBorder="1" applyAlignment="1" applyProtection="1">
      <alignment/>
      <protection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3" fontId="17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7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10" fillId="0" borderId="37" xfId="0" applyNumberFormat="1" applyFont="1" applyBorder="1" applyAlignment="1">
      <alignment/>
    </xf>
    <xf numFmtId="3" fontId="10" fillId="0" borderId="3" xfId="0" applyNumberFormat="1" applyFont="1" applyBorder="1" applyAlignment="1">
      <alignment/>
    </xf>
    <xf numFmtId="3" fontId="10" fillId="0" borderId="69" xfId="0" applyNumberFormat="1" applyFont="1" applyBorder="1" applyAlignment="1">
      <alignment/>
    </xf>
    <xf numFmtId="0" fontId="10" fillId="0" borderId="4" xfId="0" applyFont="1" applyBorder="1" applyAlignment="1">
      <alignment/>
    </xf>
    <xf numFmtId="3" fontId="10" fillId="0" borderId="6" xfId="0" applyNumberFormat="1" applyFont="1" applyBorder="1" applyAlignment="1">
      <alignment/>
    </xf>
    <xf numFmtId="9" fontId="5" fillId="0" borderId="112" xfId="0" applyNumberFormat="1" applyFont="1" applyBorder="1" applyAlignment="1">
      <alignment/>
    </xf>
    <xf numFmtId="3" fontId="5" fillId="0" borderId="80" xfId="0" applyNumberFormat="1" applyFont="1" applyBorder="1" applyAlignment="1" applyProtection="1">
      <alignment/>
      <protection/>
    </xf>
    <xf numFmtId="49" fontId="10" fillId="0" borderId="56" xfId="0" applyNumberFormat="1" applyFont="1" applyBorder="1" applyAlignment="1">
      <alignment horizontal="right"/>
    </xf>
    <xf numFmtId="3" fontId="10" fillId="0" borderId="20" xfId="0" applyNumberFormat="1" applyFont="1" applyBorder="1" applyAlignment="1">
      <alignment/>
    </xf>
    <xf numFmtId="3" fontId="10" fillId="0" borderId="100" xfId="0" applyNumberFormat="1" applyFont="1" applyBorder="1" applyAlignment="1">
      <alignment/>
    </xf>
    <xf numFmtId="0" fontId="12" fillId="0" borderId="113" xfId="0" applyFont="1" applyBorder="1" applyAlignment="1">
      <alignment horizontal="center" vertical="center" wrapText="1"/>
    </xf>
    <xf numFmtId="0" fontId="12" fillId="0" borderId="114" xfId="0" applyFont="1" applyBorder="1" applyAlignment="1">
      <alignment/>
    </xf>
    <xf numFmtId="0" fontId="12" fillId="0" borderId="115" xfId="0" applyFont="1" applyFill="1" applyBorder="1" applyAlignment="1">
      <alignment/>
    </xf>
    <xf numFmtId="0" fontId="12" fillId="0" borderId="115" xfId="0" applyFont="1" applyFill="1" applyBorder="1" applyAlignment="1">
      <alignment horizontal="left"/>
    </xf>
    <xf numFmtId="0" fontId="12" fillId="0" borderId="115" xfId="0" applyFont="1" applyBorder="1" applyAlignment="1">
      <alignment/>
    </xf>
    <xf numFmtId="0" fontId="12" fillId="0" borderId="115" xfId="0" applyFont="1" applyBorder="1" applyAlignment="1">
      <alignment horizontal="left"/>
    </xf>
    <xf numFmtId="0" fontId="12" fillId="0" borderId="114" xfId="0" applyFont="1" applyFill="1" applyBorder="1" applyAlignment="1">
      <alignment/>
    </xf>
    <xf numFmtId="0" fontId="12" fillId="0" borderId="114" xfId="0" applyFont="1" applyBorder="1" applyAlignment="1">
      <alignment wrapText="1"/>
    </xf>
    <xf numFmtId="0" fontId="12" fillId="0" borderId="116" xfId="0" applyFont="1" applyFill="1" applyBorder="1" applyAlignment="1">
      <alignment/>
    </xf>
    <xf numFmtId="0" fontId="12" fillId="0" borderId="116" xfId="0" applyFont="1" applyBorder="1" applyAlignment="1">
      <alignment/>
    </xf>
    <xf numFmtId="0" fontId="12" fillId="0" borderId="116" xfId="0" applyFont="1" applyBorder="1" applyAlignment="1">
      <alignment wrapText="1"/>
    </xf>
    <xf numFmtId="0" fontId="12" fillId="0" borderId="117" xfId="0" applyFont="1" applyBorder="1" applyAlignment="1">
      <alignment wrapText="1"/>
    </xf>
    <xf numFmtId="0" fontId="12" fillId="0" borderId="118" xfId="0" applyFont="1" applyBorder="1" applyAlignment="1">
      <alignment wrapText="1"/>
    </xf>
    <xf numFmtId="0" fontId="12" fillId="0" borderId="119" xfId="0" applyFont="1" applyBorder="1" applyAlignment="1">
      <alignment/>
    </xf>
    <xf numFmtId="0" fontId="12" fillId="0" borderId="120" xfId="0" applyFont="1" applyBorder="1" applyAlignment="1">
      <alignment wrapText="1"/>
    </xf>
    <xf numFmtId="0" fontId="12" fillId="0" borderId="121" xfId="0" applyFont="1" applyBorder="1" applyAlignment="1">
      <alignment/>
    </xf>
    <xf numFmtId="0" fontId="12" fillId="0" borderId="122" xfId="0" applyFont="1" applyBorder="1" applyAlignment="1">
      <alignment wrapText="1"/>
    </xf>
    <xf numFmtId="0" fontId="5" fillId="0" borderId="114" xfId="0" applyFont="1" applyBorder="1" applyAlignment="1">
      <alignment/>
    </xf>
    <xf numFmtId="0" fontId="12" fillId="0" borderId="123" xfId="0" applyFont="1" applyBorder="1" applyAlignment="1">
      <alignment/>
    </xf>
    <xf numFmtId="0" fontId="12" fillId="0" borderId="124" xfId="0" applyFont="1" applyBorder="1" applyAlignment="1">
      <alignment/>
    </xf>
    <xf numFmtId="0" fontId="12" fillId="0" borderId="124" xfId="0" applyFont="1" applyBorder="1" applyAlignment="1">
      <alignment wrapText="1"/>
    </xf>
    <xf numFmtId="3" fontId="30" fillId="0" borderId="121" xfId="0" applyNumberFormat="1" applyFont="1" applyBorder="1" applyAlignment="1">
      <alignment wrapText="1"/>
    </xf>
    <xf numFmtId="3" fontId="30" fillId="0" borderId="125" xfId="0" applyNumberFormat="1" applyFont="1" applyBorder="1" applyAlignment="1">
      <alignment/>
    </xf>
    <xf numFmtId="3" fontId="30" fillId="0" borderId="126" xfId="0" applyNumberFormat="1" applyFont="1" applyBorder="1" applyAlignment="1">
      <alignment/>
    </xf>
    <xf numFmtId="0" fontId="30" fillId="0" borderId="126" xfId="0" applyFont="1" applyBorder="1" applyAlignment="1">
      <alignment/>
    </xf>
    <xf numFmtId="3" fontId="30" fillId="0" borderId="126" xfId="0" applyNumberFormat="1" applyFont="1" applyBorder="1" applyAlignment="1">
      <alignment horizontal="right"/>
    </xf>
    <xf numFmtId="3" fontId="30" fillId="0" borderId="127" xfId="0" applyNumberFormat="1" applyFont="1" applyBorder="1" applyAlignment="1">
      <alignment horizontal="right"/>
    </xf>
    <xf numFmtId="3" fontId="30" fillId="0" borderId="128" xfId="0" applyNumberFormat="1" applyFont="1" applyBorder="1" applyAlignment="1">
      <alignment/>
    </xf>
    <xf numFmtId="49" fontId="30" fillId="0" borderId="125" xfId="0" applyNumberFormat="1" applyFont="1" applyBorder="1" applyAlignment="1">
      <alignment/>
    </xf>
    <xf numFmtId="49" fontId="30" fillId="0" borderId="121" xfId="0" applyNumberFormat="1" applyFont="1" applyBorder="1" applyAlignment="1">
      <alignment wrapText="1"/>
    </xf>
    <xf numFmtId="3" fontId="30" fillId="0" borderId="127" xfId="0" applyNumberFormat="1" applyFont="1" applyBorder="1" applyAlignment="1">
      <alignment/>
    </xf>
    <xf numFmtId="3" fontId="30" fillId="0" borderId="129" xfId="0" applyNumberFormat="1" applyFont="1" applyBorder="1" applyAlignment="1">
      <alignment/>
    </xf>
    <xf numFmtId="3" fontId="30" fillId="0" borderId="116" xfId="0" applyNumberFormat="1" applyFont="1" applyBorder="1" applyAlignment="1">
      <alignment wrapText="1"/>
    </xf>
    <xf numFmtId="3" fontId="30" fillId="0" borderId="130" xfId="0" applyNumberFormat="1" applyFont="1" applyBorder="1" applyAlignment="1">
      <alignment/>
    </xf>
    <xf numFmtId="3" fontId="30" fillId="0" borderId="131" xfId="0" applyNumberFormat="1" applyFont="1" applyBorder="1" applyAlignment="1">
      <alignment/>
    </xf>
    <xf numFmtId="0" fontId="30" fillId="0" borderId="131" xfId="0" applyFont="1" applyBorder="1" applyAlignment="1">
      <alignment/>
    </xf>
    <xf numFmtId="3" fontId="30" fillId="0" borderId="131" xfId="0" applyNumberFormat="1" applyFont="1" applyBorder="1" applyAlignment="1">
      <alignment horizontal="right"/>
    </xf>
    <xf numFmtId="3" fontId="30" fillId="0" borderId="132" xfId="0" applyNumberFormat="1" applyFont="1" applyBorder="1" applyAlignment="1">
      <alignment horizontal="right"/>
    </xf>
    <xf numFmtId="3" fontId="30" fillId="0" borderId="133" xfId="0" applyNumberFormat="1" applyFont="1" applyBorder="1" applyAlignment="1">
      <alignment/>
    </xf>
    <xf numFmtId="49" fontId="30" fillId="0" borderId="130" xfId="0" applyNumberFormat="1" applyFont="1" applyBorder="1" applyAlignment="1">
      <alignment/>
    </xf>
    <xf numFmtId="3" fontId="30" fillId="0" borderId="132" xfId="0" applyNumberFormat="1" applyFont="1" applyBorder="1" applyAlignment="1">
      <alignment/>
    </xf>
    <xf numFmtId="3" fontId="30" fillId="0" borderId="134" xfId="0" applyNumberFormat="1" applyFont="1" applyBorder="1" applyAlignment="1">
      <alignment/>
    </xf>
    <xf numFmtId="3" fontId="30" fillId="0" borderId="114" xfId="0" applyNumberFormat="1" applyFont="1" applyBorder="1" applyAlignment="1">
      <alignment wrapText="1"/>
    </xf>
    <xf numFmtId="3" fontId="30" fillId="0" borderId="135" xfId="0" applyNumberFormat="1" applyFont="1" applyBorder="1" applyAlignment="1">
      <alignment/>
    </xf>
    <xf numFmtId="3" fontId="30" fillId="0" borderId="136" xfId="0" applyNumberFormat="1" applyFont="1" applyBorder="1" applyAlignment="1">
      <alignment/>
    </xf>
    <xf numFmtId="0" fontId="30" fillId="0" borderId="136" xfId="0" applyFont="1" applyBorder="1" applyAlignment="1">
      <alignment/>
    </xf>
    <xf numFmtId="3" fontId="30" fillId="0" borderId="137" xfId="0" applyNumberFormat="1" applyFont="1" applyBorder="1" applyAlignment="1">
      <alignment horizontal="right"/>
    </xf>
    <xf numFmtId="3" fontId="30" fillId="0" borderId="136" xfId="0" applyNumberFormat="1" applyFont="1" applyBorder="1" applyAlignment="1">
      <alignment horizontal="right"/>
    </xf>
    <xf numFmtId="3" fontId="30" fillId="0" borderId="138" xfId="0" applyNumberFormat="1" applyFont="1" applyBorder="1" applyAlignment="1">
      <alignment horizontal="right"/>
    </xf>
    <xf numFmtId="49" fontId="30" fillId="0" borderId="114" xfId="0" applyNumberFormat="1" applyFont="1" applyBorder="1" applyAlignment="1">
      <alignment/>
    </xf>
    <xf numFmtId="3" fontId="30" fillId="0" borderId="137" xfId="0" applyNumberFormat="1" applyFont="1" applyBorder="1" applyAlignment="1">
      <alignment/>
    </xf>
    <xf numFmtId="3" fontId="30" fillId="0" borderId="131" xfId="0" applyNumberFormat="1" applyFont="1" applyBorder="1" applyAlignment="1">
      <alignment wrapText="1"/>
    </xf>
    <xf numFmtId="3" fontId="30" fillId="0" borderId="139" xfId="0" applyNumberFormat="1" applyFont="1" applyBorder="1" applyAlignment="1">
      <alignment horizontal="right"/>
    </xf>
    <xf numFmtId="49" fontId="30" fillId="0" borderId="130" xfId="0" applyNumberFormat="1" applyFont="1" applyBorder="1" applyAlignment="1">
      <alignment horizontal="right" wrapText="1"/>
    </xf>
    <xf numFmtId="49" fontId="30" fillId="0" borderId="116" xfId="0" applyNumberFormat="1" applyFont="1" applyBorder="1" applyAlignment="1">
      <alignment horizontal="right"/>
    </xf>
    <xf numFmtId="3" fontId="30" fillId="0" borderId="140" xfId="0" applyNumberFormat="1" applyFont="1" applyBorder="1" applyAlignment="1">
      <alignment/>
    </xf>
    <xf numFmtId="3" fontId="30" fillId="0" borderId="136" xfId="0" applyNumberFormat="1" applyFont="1" applyBorder="1" applyAlignment="1">
      <alignment wrapText="1"/>
    </xf>
    <xf numFmtId="49" fontId="30" fillId="0" borderId="114" xfId="0" applyNumberFormat="1" applyFont="1" applyBorder="1" applyAlignment="1">
      <alignment horizontal="right"/>
    </xf>
    <xf numFmtId="3" fontId="30" fillId="0" borderId="141" xfId="0" applyNumberFormat="1" applyFont="1" applyBorder="1" applyAlignment="1">
      <alignment/>
    </xf>
    <xf numFmtId="3" fontId="30" fillId="0" borderId="14" xfId="0" applyNumberFormat="1" applyFont="1" applyBorder="1" applyAlignment="1">
      <alignment wrapText="1"/>
    </xf>
    <xf numFmtId="3" fontId="30" fillId="0" borderId="142" xfId="0" applyNumberFormat="1" applyFont="1" applyBorder="1" applyAlignment="1">
      <alignment/>
    </xf>
    <xf numFmtId="3" fontId="30" fillId="0" borderId="53" xfId="0" applyNumberFormat="1" applyFont="1" applyBorder="1" applyAlignment="1">
      <alignment/>
    </xf>
    <xf numFmtId="0" fontId="30" fillId="0" borderId="53" xfId="0" applyFont="1" applyBorder="1" applyAlignment="1">
      <alignment/>
    </xf>
    <xf numFmtId="3" fontId="30" fillId="0" borderId="64" xfId="0" applyNumberFormat="1" applyFont="1" applyBorder="1" applyAlignment="1">
      <alignment horizontal="right"/>
    </xf>
    <xf numFmtId="3" fontId="30" fillId="0" borderId="53" xfId="0" applyNumberFormat="1" applyFont="1" applyBorder="1" applyAlignment="1">
      <alignment horizontal="right"/>
    </xf>
    <xf numFmtId="3" fontId="30" fillId="0" borderId="24" xfId="0" applyNumberFormat="1" applyFont="1" applyBorder="1" applyAlignment="1">
      <alignment horizontal="right"/>
    </xf>
    <xf numFmtId="3" fontId="30" fillId="0" borderId="143" xfId="0" applyNumberFormat="1" applyFont="1" applyBorder="1" applyAlignment="1">
      <alignment/>
    </xf>
    <xf numFmtId="49" fontId="30" fillId="0" borderId="14" xfId="0" applyNumberFormat="1" applyFont="1" applyBorder="1" applyAlignment="1">
      <alignment/>
    </xf>
    <xf numFmtId="3" fontId="30" fillId="0" borderId="0" xfId="0" applyNumberFormat="1" applyFont="1" applyBorder="1" applyAlignment="1">
      <alignment/>
    </xf>
    <xf numFmtId="3" fontId="30" fillId="0" borderId="64" xfId="0" applyNumberFormat="1" applyFont="1" applyBorder="1" applyAlignment="1">
      <alignment/>
    </xf>
    <xf numFmtId="3" fontId="30" fillId="0" borderId="144" xfId="0" applyNumberFormat="1" applyFont="1" applyBorder="1" applyAlignment="1">
      <alignment/>
    </xf>
    <xf numFmtId="49" fontId="30" fillId="0" borderId="116" xfId="0" applyNumberFormat="1" applyFont="1" applyBorder="1" applyAlignment="1">
      <alignment/>
    </xf>
    <xf numFmtId="3" fontId="30" fillId="0" borderId="139" xfId="0" applyNumberFormat="1" applyFont="1" applyBorder="1" applyAlignment="1">
      <alignment/>
    </xf>
    <xf numFmtId="49" fontId="30" fillId="0" borderId="116" xfId="0" applyNumberFormat="1" applyFont="1" applyBorder="1" applyAlignment="1">
      <alignment wrapText="1"/>
    </xf>
    <xf numFmtId="3" fontId="30" fillId="0" borderId="145" xfId="0" applyNumberFormat="1" applyFont="1" applyBorder="1" applyAlignment="1">
      <alignment/>
    </xf>
    <xf numFmtId="49" fontId="30" fillId="0" borderId="115" xfId="0" applyNumberFormat="1" applyFont="1" applyBorder="1" applyAlignment="1">
      <alignment wrapText="1"/>
    </xf>
    <xf numFmtId="3" fontId="15" fillId="0" borderId="114" xfId="0" applyNumberFormat="1" applyFont="1" applyBorder="1" applyAlignment="1">
      <alignment wrapText="1"/>
    </xf>
    <xf numFmtId="3" fontId="30" fillId="0" borderId="124" xfId="0" applyNumberFormat="1" applyFont="1" applyBorder="1" applyAlignment="1">
      <alignment/>
    </xf>
    <xf numFmtId="3" fontId="30" fillId="0" borderId="146" xfId="0" applyNumberFormat="1" applyFont="1" applyBorder="1" applyAlignment="1">
      <alignment/>
    </xf>
    <xf numFmtId="3" fontId="30" fillId="0" borderId="147" xfId="0" applyNumberFormat="1" applyFont="1" applyBorder="1" applyAlignment="1">
      <alignment/>
    </xf>
    <xf numFmtId="3" fontId="30" fillId="0" borderId="148" xfId="0" applyNumberFormat="1" applyFont="1" applyBorder="1" applyAlignment="1">
      <alignment/>
    </xf>
    <xf numFmtId="3" fontId="30" fillId="0" borderId="149" xfId="0" applyNumberFormat="1" applyFont="1" applyBorder="1" applyAlignment="1">
      <alignment/>
    </xf>
    <xf numFmtId="3" fontId="30" fillId="0" borderId="136" xfId="0" applyNumberFormat="1" applyFont="1" applyBorder="1" applyAlignment="1">
      <alignment/>
    </xf>
    <xf numFmtId="3" fontId="30" fillId="0" borderId="137" xfId="0" applyNumberFormat="1" applyFont="1" applyBorder="1" applyAlignment="1">
      <alignment/>
    </xf>
    <xf numFmtId="3" fontId="30" fillId="0" borderId="133" xfId="0" applyNumberFormat="1" applyFont="1" applyBorder="1" applyAlignment="1">
      <alignment/>
    </xf>
    <xf numFmtId="49" fontId="30" fillId="0" borderId="150" xfId="0" applyNumberFormat="1" applyFont="1" applyBorder="1" applyAlignment="1">
      <alignment wrapText="1"/>
    </xf>
    <xf numFmtId="3" fontId="30" fillId="0" borderId="117" xfId="0" applyNumberFormat="1" applyFont="1" applyBorder="1" applyAlignment="1">
      <alignment wrapText="1"/>
    </xf>
    <xf numFmtId="3" fontId="30" fillId="0" borderId="135" xfId="0" applyNumberFormat="1" applyFont="1" applyBorder="1" applyAlignment="1">
      <alignment/>
    </xf>
    <xf numFmtId="3" fontId="30" fillId="0" borderId="151" xfId="0" applyNumberFormat="1" applyFont="1" applyBorder="1" applyAlignment="1">
      <alignment/>
    </xf>
    <xf numFmtId="3" fontId="30" fillId="0" borderId="152" xfId="0" applyNumberFormat="1" applyFont="1" applyBorder="1" applyAlignment="1">
      <alignment/>
    </xf>
    <xf numFmtId="3" fontId="30" fillId="0" borderId="153" xfId="0" applyNumberFormat="1" applyFont="1" applyBorder="1" applyAlignment="1">
      <alignment/>
    </xf>
    <xf numFmtId="3" fontId="30" fillId="0" borderId="138" xfId="0" applyNumberFormat="1" applyFont="1" applyBorder="1" applyAlignment="1">
      <alignment/>
    </xf>
    <xf numFmtId="3" fontId="30" fillId="0" borderId="154" xfId="0" applyNumberFormat="1" applyFont="1" applyBorder="1" applyAlignment="1">
      <alignment/>
    </xf>
    <xf numFmtId="3" fontId="30" fillId="0" borderId="115" xfId="0" applyNumberFormat="1" applyFont="1" applyFill="1" applyBorder="1" applyAlignment="1">
      <alignment/>
    </xf>
    <xf numFmtId="3" fontId="30" fillId="0" borderId="155" xfId="0" applyNumberFormat="1" applyFont="1" applyFill="1" applyBorder="1" applyAlignment="1">
      <alignment/>
    </xf>
    <xf numFmtId="3" fontId="30" fillId="0" borderId="156" xfId="0" applyNumberFormat="1" applyFont="1" applyFill="1" applyBorder="1" applyAlignment="1">
      <alignment/>
    </xf>
    <xf numFmtId="3" fontId="30" fillId="0" borderId="157" xfId="0" applyNumberFormat="1" applyFont="1" applyFill="1" applyBorder="1" applyAlignment="1">
      <alignment/>
    </xf>
    <xf numFmtId="3" fontId="30" fillId="0" borderId="133" xfId="0" applyNumberFormat="1" applyFont="1" applyFill="1" applyBorder="1" applyAlignment="1">
      <alignment/>
    </xf>
    <xf numFmtId="49" fontId="30" fillId="0" borderId="115" xfId="0" applyNumberFormat="1" applyFont="1" applyFill="1" applyBorder="1" applyAlignment="1">
      <alignment wrapText="1"/>
    </xf>
    <xf numFmtId="3" fontId="30" fillId="0" borderId="158" xfId="0" applyNumberFormat="1" applyFont="1" applyFill="1" applyBorder="1" applyAlignment="1">
      <alignment/>
    </xf>
    <xf numFmtId="3" fontId="30" fillId="0" borderId="134" xfId="0" applyNumberFormat="1" applyFont="1" applyFill="1" applyBorder="1" applyAlignment="1">
      <alignment/>
    </xf>
    <xf numFmtId="3" fontId="30" fillId="0" borderId="115" xfId="0" applyNumberFormat="1" applyFont="1" applyBorder="1" applyAlignment="1">
      <alignment/>
    </xf>
    <xf numFmtId="3" fontId="30" fillId="0" borderId="155" xfId="0" applyNumberFormat="1" applyFont="1" applyBorder="1" applyAlignment="1">
      <alignment/>
    </xf>
    <xf numFmtId="3" fontId="30" fillId="0" borderId="156" xfId="0" applyNumberFormat="1" applyFont="1" applyBorder="1" applyAlignment="1">
      <alignment/>
    </xf>
    <xf numFmtId="3" fontId="30" fillId="0" borderId="157" xfId="0" applyNumberFormat="1" applyFont="1" applyBorder="1" applyAlignment="1">
      <alignment/>
    </xf>
    <xf numFmtId="49" fontId="30" fillId="0" borderId="115" xfId="0" applyNumberFormat="1" applyFont="1" applyBorder="1" applyAlignment="1">
      <alignment wrapText="1"/>
    </xf>
    <xf numFmtId="3" fontId="30" fillId="0" borderId="134" xfId="0" applyNumberFormat="1" applyFont="1" applyBorder="1" applyAlignment="1">
      <alignment/>
    </xf>
    <xf numFmtId="3" fontId="30" fillId="0" borderId="114" xfId="0" applyNumberFormat="1" applyFont="1" applyFill="1" applyBorder="1" applyAlignment="1">
      <alignment/>
    </xf>
    <xf numFmtId="3" fontId="30" fillId="0" borderId="135" xfId="0" applyNumberFormat="1" applyFont="1" applyFill="1" applyBorder="1" applyAlignment="1">
      <alignment/>
    </xf>
    <xf numFmtId="0" fontId="30" fillId="0" borderId="136" xfId="0" applyFont="1" applyFill="1" applyBorder="1" applyAlignment="1">
      <alignment/>
    </xf>
    <xf numFmtId="3" fontId="30" fillId="0" borderId="136" xfId="0" applyNumberFormat="1" applyFont="1" applyFill="1" applyBorder="1" applyAlignment="1">
      <alignment/>
    </xf>
    <xf numFmtId="3" fontId="30" fillId="0" borderId="137" xfId="0" applyNumberFormat="1" applyFont="1" applyFill="1" applyBorder="1" applyAlignment="1">
      <alignment/>
    </xf>
    <xf numFmtId="49" fontId="30" fillId="0" borderId="114" xfId="0" applyNumberFormat="1" applyFont="1" applyFill="1" applyBorder="1" applyAlignment="1">
      <alignment wrapText="1"/>
    </xf>
    <xf numFmtId="3" fontId="30" fillId="0" borderId="141" xfId="0" applyNumberFormat="1" applyFont="1" applyFill="1" applyBorder="1" applyAlignment="1">
      <alignment/>
    </xf>
    <xf numFmtId="3" fontId="30" fillId="0" borderId="136" xfId="0" applyNumberFormat="1" applyFont="1" applyFill="1" applyBorder="1" applyAlignment="1">
      <alignment horizontal="right"/>
    </xf>
    <xf numFmtId="49" fontId="30" fillId="0" borderId="116" xfId="0" applyNumberFormat="1" applyFont="1" applyFill="1" applyBorder="1" applyAlignment="1">
      <alignment/>
    </xf>
    <xf numFmtId="3" fontId="30" fillId="0" borderId="114" xfId="0" applyNumberFormat="1" applyFont="1" applyBorder="1" applyAlignment="1">
      <alignment/>
    </xf>
    <xf numFmtId="49" fontId="30" fillId="0" borderId="135" xfId="0" applyNumberFormat="1" applyFont="1" applyBorder="1" applyAlignment="1">
      <alignment/>
    </xf>
    <xf numFmtId="0" fontId="30" fillId="0" borderId="136" xfId="0" applyFont="1" applyBorder="1" applyAlignment="1">
      <alignment/>
    </xf>
    <xf numFmtId="3" fontId="30" fillId="0" borderId="136" xfId="0" applyNumberFormat="1" applyFont="1" applyBorder="1" applyAlignment="1">
      <alignment horizontal="right"/>
    </xf>
    <xf numFmtId="49" fontId="30" fillId="0" borderId="114" xfId="0" applyNumberFormat="1" applyFont="1" applyBorder="1" applyAlignment="1">
      <alignment horizontal="left"/>
    </xf>
    <xf numFmtId="3" fontId="30" fillId="0" borderId="141" xfId="0" applyNumberFormat="1" applyFont="1" applyBorder="1" applyAlignment="1">
      <alignment/>
    </xf>
    <xf numFmtId="49" fontId="30" fillId="0" borderId="114" xfId="0" applyNumberFormat="1" applyFont="1" applyBorder="1" applyAlignment="1">
      <alignment/>
    </xf>
    <xf numFmtId="49" fontId="30" fillId="0" borderId="114" xfId="0" applyNumberFormat="1" applyFont="1" applyBorder="1" applyAlignment="1">
      <alignment wrapText="1"/>
    </xf>
    <xf numFmtId="0" fontId="30" fillId="0" borderId="156" xfId="0" applyFont="1" applyBorder="1" applyAlignment="1">
      <alignment/>
    </xf>
    <xf numFmtId="3" fontId="30" fillId="0" borderId="156" xfId="0" applyNumberFormat="1" applyFont="1" applyBorder="1" applyAlignment="1">
      <alignment horizontal="right"/>
    </xf>
    <xf numFmtId="49" fontId="30" fillId="0" borderId="115" xfId="0" applyNumberFormat="1" applyFont="1" applyBorder="1" applyAlignment="1">
      <alignment/>
    </xf>
    <xf numFmtId="3" fontId="30" fillId="0" borderId="158" xfId="0" applyNumberFormat="1" applyFont="1" applyBorder="1" applyAlignment="1">
      <alignment/>
    </xf>
    <xf numFmtId="3" fontId="30" fillId="0" borderId="116" xfId="0" applyNumberFormat="1" applyFont="1" applyFill="1" applyBorder="1" applyAlignment="1">
      <alignment/>
    </xf>
    <xf numFmtId="3" fontId="30" fillId="0" borderId="130" xfId="0" applyNumberFormat="1" applyFont="1" applyFill="1" applyBorder="1" applyAlignment="1">
      <alignment/>
    </xf>
    <xf numFmtId="0" fontId="30" fillId="0" borderId="131" xfId="0" applyFont="1" applyFill="1" applyBorder="1" applyAlignment="1">
      <alignment/>
    </xf>
    <xf numFmtId="3" fontId="30" fillId="0" borderId="131" xfId="0" applyNumberFormat="1" applyFont="1" applyFill="1" applyBorder="1" applyAlignment="1">
      <alignment horizontal="right"/>
    </xf>
    <xf numFmtId="3" fontId="30" fillId="0" borderId="131" xfId="0" applyNumberFormat="1" applyFont="1" applyFill="1" applyBorder="1" applyAlignment="1">
      <alignment/>
    </xf>
    <xf numFmtId="3" fontId="30" fillId="0" borderId="132" xfId="0" applyNumberFormat="1" applyFont="1" applyFill="1" applyBorder="1" applyAlignment="1">
      <alignment/>
    </xf>
    <xf numFmtId="3" fontId="30" fillId="0" borderId="122" xfId="0" applyNumberFormat="1" applyFont="1" applyFill="1" applyBorder="1" applyAlignment="1">
      <alignment/>
    </xf>
    <xf numFmtId="3" fontId="30" fillId="0" borderId="116" xfId="0" applyNumberFormat="1" applyFont="1" applyBorder="1" applyAlignment="1">
      <alignment/>
    </xf>
    <xf numFmtId="3" fontId="30" fillId="0" borderId="130" xfId="0" applyNumberFormat="1" applyFont="1" applyBorder="1" applyAlignment="1">
      <alignment/>
    </xf>
    <xf numFmtId="0" fontId="30" fillId="0" borderId="131" xfId="0" applyFont="1" applyBorder="1" applyAlignment="1">
      <alignment/>
    </xf>
    <xf numFmtId="3" fontId="30" fillId="0" borderId="131" xfId="0" applyNumberFormat="1" applyFont="1" applyBorder="1" applyAlignment="1">
      <alignment horizontal="right"/>
    </xf>
    <xf numFmtId="3" fontId="30" fillId="0" borderId="131" xfId="0" applyNumberFormat="1" applyFont="1" applyBorder="1" applyAlignment="1">
      <alignment/>
    </xf>
    <xf numFmtId="3" fontId="30" fillId="0" borderId="132" xfId="0" applyNumberFormat="1" applyFont="1" applyBorder="1" applyAlignment="1">
      <alignment/>
    </xf>
    <xf numFmtId="49" fontId="30" fillId="0" borderId="116" xfId="0" applyNumberFormat="1" applyFont="1" applyBorder="1" applyAlignment="1">
      <alignment/>
    </xf>
    <xf numFmtId="3" fontId="30" fillId="0" borderId="122" xfId="0" applyNumberFormat="1" applyFont="1" applyBorder="1" applyAlignment="1">
      <alignment/>
    </xf>
    <xf numFmtId="0" fontId="30" fillId="0" borderId="116" xfId="0" applyFont="1" applyBorder="1" applyAlignment="1">
      <alignment wrapText="1"/>
    </xf>
    <xf numFmtId="3" fontId="30" fillId="0" borderId="132" xfId="0" applyNumberFormat="1" applyFont="1" applyBorder="1" applyAlignment="1">
      <alignment horizontal="right"/>
    </xf>
    <xf numFmtId="3" fontId="30" fillId="0" borderId="114" xfId="0" applyNumberFormat="1" applyFont="1" applyBorder="1" applyAlignment="1">
      <alignment wrapText="1"/>
    </xf>
    <xf numFmtId="3" fontId="30" fillId="0" borderId="137" xfId="0" applyNumberFormat="1" applyFont="1" applyBorder="1" applyAlignment="1">
      <alignment horizontal="right"/>
    </xf>
    <xf numFmtId="3" fontId="30" fillId="0" borderId="117" xfId="0" applyNumberFormat="1" applyFont="1" applyBorder="1" applyAlignment="1">
      <alignment/>
    </xf>
    <xf numFmtId="3" fontId="30" fillId="0" borderId="116" xfId="0" applyNumberFormat="1" applyFont="1" applyBorder="1" applyAlignment="1">
      <alignment wrapText="1"/>
    </xf>
    <xf numFmtId="49" fontId="30" fillId="0" borderId="116" xfId="0" applyNumberFormat="1" applyFont="1" applyBorder="1" applyAlignment="1">
      <alignment wrapText="1"/>
    </xf>
    <xf numFmtId="3" fontId="30" fillId="0" borderId="119" xfId="0" applyNumberFormat="1" applyFont="1" applyBorder="1" applyAlignment="1">
      <alignment wrapText="1"/>
    </xf>
    <xf numFmtId="3" fontId="30" fillId="0" borderId="159" xfId="0" applyNumberFormat="1" applyFont="1" applyBorder="1" applyAlignment="1">
      <alignment/>
    </xf>
    <xf numFmtId="3" fontId="30" fillId="0" borderId="160" xfId="0" applyNumberFormat="1" applyFont="1" applyBorder="1" applyAlignment="1">
      <alignment/>
    </xf>
    <xf numFmtId="0" fontId="30" fillId="0" borderId="160" xfId="0" applyFont="1" applyBorder="1" applyAlignment="1">
      <alignment/>
    </xf>
    <xf numFmtId="3" fontId="30" fillId="0" borderId="160" xfId="0" applyNumberFormat="1" applyFont="1" applyBorder="1" applyAlignment="1">
      <alignment horizontal="right"/>
    </xf>
    <xf numFmtId="3" fontId="30" fillId="0" borderId="161" xfId="0" applyNumberFormat="1" applyFont="1" applyBorder="1" applyAlignment="1">
      <alignment horizontal="right"/>
    </xf>
    <xf numFmtId="3" fontId="30" fillId="0" borderId="162" xfId="0" applyNumberFormat="1" applyFont="1" applyBorder="1" applyAlignment="1">
      <alignment/>
    </xf>
    <xf numFmtId="49" fontId="30" fillId="0" borderId="159" xfId="0" applyNumberFormat="1" applyFont="1" applyBorder="1" applyAlignment="1">
      <alignment/>
    </xf>
    <xf numFmtId="3" fontId="30" fillId="0" borderId="161" xfId="0" applyNumberFormat="1" applyFont="1" applyBorder="1" applyAlignment="1">
      <alignment/>
    </xf>
    <xf numFmtId="3" fontId="30" fillId="0" borderId="163" xfId="0" applyNumberFormat="1" applyFont="1" applyBorder="1" applyAlignment="1">
      <alignment/>
    </xf>
    <xf numFmtId="0" fontId="30" fillId="0" borderId="164" xfId="0" applyFont="1" applyBorder="1" applyAlignment="1">
      <alignment horizontal="center"/>
    </xf>
    <xf numFmtId="0" fontId="30" fillId="0" borderId="117" xfId="0" applyFont="1" applyBorder="1" applyAlignment="1">
      <alignment horizontal="center"/>
    </xf>
    <xf numFmtId="0" fontId="30" fillId="0" borderId="165" xfId="0" applyFont="1" applyFill="1" applyBorder="1" applyAlignment="1">
      <alignment horizontal="center"/>
    </xf>
    <xf numFmtId="0" fontId="30" fillId="0" borderId="115" xfId="0" applyFont="1" applyFill="1" applyBorder="1" applyAlignment="1">
      <alignment horizontal="center"/>
    </xf>
    <xf numFmtId="0" fontId="30" fillId="0" borderId="165" xfId="0" applyFont="1" applyBorder="1" applyAlignment="1">
      <alignment horizontal="center"/>
    </xf>
    <xf numFmtId="0" fontId="30" fillId="0" borderId="115" xfId="0" applyFont="1" applyBorder="1" applyAlignment="1">
      <alignment horizontal="center"/>
    </xf>
    <xf numFmtId="0" fontId="30" fillId="0" borderId="114" xfId="0" applyFont="1" applyFill="1" applyBorder="1" applyAlignment="1">
      <alignment horizontal="center"/>
    </xf>
    <xf numFmtId="0" fontId="30" fillId="0" borderId="114" xfId="0" applyFont="1" applyBorder="1" applyAlignment="1">
      <alignment horizontal="center"/>
    </xf>
    <xf numFmtId="0" fontId="30" fillId="0" borderId="116" xfId="0" applyFont="1" applyFill="1" applyBorder="1" applyAlignment="1">
      <alignment horizontal="center"/>
    </xf>
    <xf numFmtId="0" fontId="30" fillId="0" borderId="116" xfId="0" applyFont="1" applyBorder="1" applyAlignment="1">
      <alignment horizontal="center"/>
    </xf>
    <xf numFmtId="0" fontId="30" fillId="0" borderId="166" xfId="0" applyFont="1" applyBorder="1" applyAlignment="1">
      <alignment horizontal="center"/>
    </xf>
    <xf numFmtId="0" fontId="30" fillId="0" borderId="119" xfId="0" applyFont="1" applyBorder="1" applyAlignment="1">
      <alignment horizontal="center"/>
    </xf>
    <xf numFmtId="0" fontId="30" fillId="0" borderId="167" xfId="0" applyFont="1" applyBorder="1" applyAlignment="1">
      <alignment horizontal="center"/>
    </xf>
    <xf numFmtId="0" fontId="30" fillId="0" borderId="121" xfId="0" applyFont="1" applyBorder="1" applyAlignment="1">
      <alignment horizontal="center"/>
    </xf>
    <xf numFmtId="0" fontId="30" fillId="0" borderId="168" xfId="0" applyFont="1" applyBorder="1" applyAlignment="1">
      <alignment horizontal="center"/>
    </xf>
    <xf numFmtId="0" fontId="30" fillId="0" borderId="169" xfId="0" applyFont="1" applyBorder="1" applyAlignment="1">
      <alignment horizontal="center"/>
    </xf>
    <xf numFmtId="0" fontId="15" fillId="0" borderId="114" xfId="0" applyFont="1" applyBorder="1" applyAlignment="1">
      <alignment horizontal="center"/>
    </xf>
    <xf numFmtId="49" fontId="12" fillId="0" borderId="130" xfId="0" applyNumberFormat="1" applyFont="1" applyBorder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0" fontId="30" fillId="0" borderId="0" xfId="0" applyFont="1" applyAlignment="1">
      <alignment/>
    </xf>
    <xf numFmtId="0" fontId="41" fillId="0" borderId="0" xfId="0" applyFont="1" applyAlignment="1">
      <alignment horizontal="left"/>
    </xf>
    <xf numFmtId="0" fontId="41" fillId="0" borderId="0" xfId="0" applyFont="1" applyBorder="1" applyAlignment="1">
      <alignment/>
    </xf>
    <xf numFmtId="3" fontId="41" fillId="0" borderId="0" xfId="0" applyNumberFormat="1" applyFont="1" applyAlignment="1">
      <alignment/>
    </xf>
    <xf numFmtId="3" fontId="41" fillId="0" borderId="0" xfId="0" applyNumberFormat="1" applyFont="1" applyAlignment="1">
      <alignment/>
    </xf>
    <xf numFmtId="3" fontId="30" fillId="0" borderId="0" xfId="0" applyNumberFormat="1" applyFont="1" applyAlignment="1">
      <alignment/>
    </xf>
    <xf numFmtId="0" fontId="4" fillId="0" borderId="46" xfId="0" applyFont="1" applyBorder="1" applyAlignment="1">
      <alignment horizontal="center"/>
    </xf>
    <xf numFmtId="3" fontId="30" fillId="0" borderId="114" xfId="0" applyNumberFormat="1" applyFont="1" applyBorder="1" applyAlignment="1">
      <alignment/>
    </xf>
    <xf numFmtId="0" fontId="13" fillId="0" borderId="1" xfId="0" applyFont="1" applyBorder="1" applyAlignment="1">
      <alignment horizontal="left" vertical="top" wrapText="1"/>
    </xf>
    <xf numFmtId="0" fontId="13" fillId="0" borderId="6" xfId="0" applyFont="1" applyBorder="1" applyAlignment="1">
      <alignment vertical="top"/>
    </xf>
    <xf numFmtId="0" fontId="28" fillId="0" borderId="68" xfId="0" applyFont="1" applyBorder="1" applyAlignment="1">
      <alignment horizontal="center" vertical="top" wrapText="1"/>
    </xf>
    <xf numFmtId="0" fontId="28" fillId="0" borderId="28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2" fillId="0" borderId="47" xfId="0" applyFont="1" applyBorder="1" applyAlignment="1">
      <alignment horizontal="center" vertical="top" wrapText="1"/>
    </xf>
    <xf numFmtId="0" fontId="12" fillId="0" borderId="57" xfId="0" applyFont="1" applyBorder="1" applyAlignment="1">
      <alignment horizontal="center" vertical="top" wrapText="1"/>
    </xf>
    <xf numFmtId="0" fontId="12" fillId="0" borderId="58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left" vertical="top" wrapText="1"/>
    </xf>
    <xf numFmtId="0" fontId="12" fillId="0" borderId="32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5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2" fillId="0" borderId="2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28" fillId="0" borderId="27" xfId="0" applyFont="1" applyBorder="1" applyAlignment="1">
      <alignment horizontal="center" vertical="top" wrapText="1"/>
    </xf>
    <xf numFmtId="0" fontId="12" fillId="0" borderId="4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46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0" fillId="0" borderId="58" xfId="0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47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0" fillId="0" borderId="73" xfId="0" applyBorder="1" applyAlignment="1">
      <alignment/>
    </xf>
    <xf numFmtId="0" fontId="0" fillId="0" borderId="0" xfId="0" applyAlignment="1">
      <alignment horizontal="center"/>
    </xf>
    <xf numFmtId="0" fontId="19" fillId="0" borderId="47" xfId="0" applyFont="1" applyBorder="1" applyAlignment="1">
      <alignment horizontal="center" vertical="center"/>
    </xf>
    <xf numFmtId="0" fontId="0" fillId="0" borderId="57" xfId="0" applyBorder="1" applyAlignment="1">
      <alignment/>
    </xf>
    <xf numFmtId="0" fontId="0" fillId="0" borderId="170" xfId="0" applyBorder="1" applyAlignment="1">
      <alignment/>
    </xf>
    <xf numFmtId="0" fontId="19" fillId="0" borderId="47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171" xfId="0" applyBorder="1" applyAlignment="1">
      <alignment/>
    </xf>
    <xf numFmtId="0" fontId="19" fillId="0" borderId="0" xfId="0" applyFont="1" applyAlignment="1">
      <alignment horizontal="center" shrinkToFit="1"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49" fontId="5" fillId="0" borderId="2" xfId="0" applyNumberFormat="1" applyFont="1" applyBorder="1" applyAlignment="1">
      <alignment/>
    </xf>
    <xf numFmtId="49" fontId="5" fillId="0" borderId="1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97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170" xfId="0" applyFont="1" applyBorder="1" applyAlignment="1">
      <alignment horizontal="center" vertical="center" wrapText="1"/>
    </xf>
    <xf numFmtId="0" fontId="5" fillId="0" borderId="108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73" xfId="0" applyFont="1" applyBorder="1" applyAlignment="1">
      <alignment horizontal="center"/>
    </xf>
    <xf numFmtId="0" fontId="4" fillId="0" borderId="0" xfId="0" applyFont="1" applyAlignment="1">
      <alignment/>
    </xf>
    <xf numFmtId="0" fontId="10" fillId="0" borderId="27" xfId="0" applyFont="1" applyBorder="1" applyAlignment="1">
      <alignment/>
    </xf>
    <xf numFmtId="0" fontId="10" fillId="0" borderId="28" xfId="0" applyFont="1" applyBorder="1" applyAlignment="1">
      <alignment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26" xfId="18" applyFont="1" applyBorder="1" applyAlignment="1">
      <alignment horizontal="center"/>
      <protection/>
    </xf>
    <xf numFmtId="0" fontId="4" fillId="0" borderId="172" xfId="0" applyFont="1" applyBorder="1" applyAlignment="1">
      <alignment/>
    </xf>
    <xf numFmtId="0" fontId="0" fillId="0" borderId="172" xfId="0" applyBorder="1" applyAlignment="1">
      <alignment/>
    </xf>
    <xf numFmtId="0" fontId="0" fillId="0" borderId="173" xfId="0" applyBorder="1" applyAlignment="1">
      <alignment/>
    </xf>
    <xf numFmtId="0" fontId="4" fillId="0" borderId="172" xfId="0" applyFont="1" applyBorder="1" applyAlignment="1">
      <alignment horizontal="center"/>
    </xf>
    <xf numFmtId="0" fontId="0" fillId="0" borderId="172" xfId="0" applyBorder="1" applyAlignment="1">
      <alignment horizontal="center"/>
    </xf>
    <xf numFmtId="0" fontId="0" fillId="0" borderId="173" xfId="0" applyBorder="1" applyAlignment="1">
      <alignment horizontal="center"/>
    </xf>
    <xf numFmtId="0" fontId="5" fillId="0" borderId="0" xfId="18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174" xfId="18" applyFont="1" applyBorder="1" applyAlignment="1">
      <alignment horizontal="center"/>
      <protection/>
    </xf>
    <xf numFmtId="0" fontId="4" fillId="0" borderId="70" xfId="0" applyFont="1" applyBorder="1" applyAlignment="1">
      <alignment/>
    </xf>
    <xf numFmtId="0" fontId="13" fillId="0" borderId="1" xfId="0" applyFont="1" applyBorder="1" applyAlignment="1">
      <alignment vertical="top"/>
    </xf>
    <xf numFmtId="0" fontId="13" fillId="0" borderId="6" xfId="0" applyFont="1" applyBorder="1" applyAlignment="1">
      <alignment horizontal="left" vertical="top"/>
    </xf>
    <xf numFmtId="0" fontId="13" fillId="0" borderId="1" xfId="0" applyFont="1" applyBorder="1" applyAlignment="1">
      <alignment horizontal="left" vertical="top"/>
    </xf>
    <xf numFmtId="0" fontId="1" fillId="0" borderId="59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 vertical="center" wrapText="1"/>
    </xf>
    <xf numFmtId="0" fontId="1" fillId="0" borderId="175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176" xfId="0" applyFont="1" applyFill="1" applyBorder="1" applyAlignment="1">
      <alignment horizontal="center" vertical="center" wrapText="1"/>
    </xf>
    <xf numFmtId="0" fontId="1" fillId="0" borderId="9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177" xfId="0" applyFont="1" applyFill="1" applyBorder="1" applyAlignment="1">
      <alignment horizontal="center" vertical="center" wrapText="1"/>
    </xf>
    <xf numFmtId="0" fontId="1" fillId="0" borderId="178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11" fillId="0" borderId="50" xfId="17" applyFont="1" applyBorder="1" applyAlignment="1">
      <alignment horizontal="center" vertical="center"/>
      <protection/>
    </xf>
    <xf numFmtId="0" fontId="0" fillId="0" borderId="53" xfId="0" applyBorder="1" applyAlignment="1">
      <alignment vertical="center"/>
    </xf>
    <xf numFmtId="0" fontId="0" fillId="0" borderId="55" xfId="0" applyBorder="1" applyAlignment="1">
      <alignment vertical="center"/>
    </xf>
    <xf numFmtId="0" fontId="11" fillId="0" borderId="97" xfId="17" applyFont="1" applyBorder="1" applyAlignment="1">
      <alignment horizontal="center" vertical="center"/>
      <protection/>
    </xf>
    <xf numFmtId="0" fontId="0" fillId="0" borderId="4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9" fillId="0" borderId="2" xfId="17" applyNumberFormat="1" applyFont="1" applyBorder="1" applyAlignment="1">
      <alignment horizontal="center"/>
      <protection/>
    </xf>
    <xf numFmtId="0" fontId="22" fillId="0" borderId="1" xfId="0" applyFont="1" applyBorder="1" applyAlignment="1">
      <alignment horizontal="center"/>
    </xf>
    <xf numFmtId="0" fontId="9" fillId="0" borderId="6" xfId="17" applyFont="1" applyBorder="1" applyAlignment="1">
      <alignment/>
      <protection/>
    </xf>
    <xf numFmtId="0" fontId="22" fillId="0" borderId="22" xfId="0" applyFont="1" applyBorder="1" applyAlignment="1">
      <alignment/>
    </xf>
    <xf numFmtId="0" fontId="15" fillId="0" borderId="0" xfId="17" applyFont="1" applyAlignment="1">
      <alignment horizontal="center"/>
      <protection/>
    </xf>
    <xf numFmtId="0" fontId="0" fillId="0" borderId="0" xfId="0" applyAlignment="1">
      <alignment horizontal="center" vertical="center"/>
    </xf>
    <xf numFmtId="49" fontId="9" fillId="0" borderId="108" xfId="17" applyNumberFormat="1" applyFont="1" applyBorder="1" applyAlignment="1">
      <alignment horizontal="center"/>
      <protection/>
    </xf>
    <xf numFmtId="0" fontId="22" fillId="0" borderId="58" xfId="0" applyFont="1" applyBorder="1" applyAlignment="1">
      <alignment horizontal="center"/>
    </xf>
    <xf numFmtId="49" fontId="9" fillId="0" borderId="2" xfId="17" applyNumberFormat="1" applyFont="1" applyBorder="1" applyAlignment="1">
      <alignment horizontal="right"/>
      <protection/>
    </xf>
    <xf numFmtId="0" fontId="22" fillId="0" borderId="1" xfId="0" applyFont="1" applyBorder="1" applyAlignment="1">
      <alignment/>
    </xf>
    <xf numFmtId="0" fontId="9" fillId="0" borderId="22" xfId="17" applyFont="1" applyBorder="1" applyAlignment="1">
      <alignment/>
      <protection/>
    </xf>
    <xf numFmtId="0" fontId="23" fillId="0" borderId="6" xfId="0" applyFont="1" applyBorder="1" applyAlignment="1">
      <alignment horizontal="left" vertical="center"/>
    </xf>
    <xf numFmtId="0" fontId="23" fillId="0" borderId="22" xfId="0" applyFont="1" applyBorder="1" applyAlignment="1">
      <alignment horizontal="left" vertical="center"/>
    </xf>
    <xf numFmtId="49" fontId="9" fillId="0" borderId="4" xfId="17" applyNumberFormat="1" applyFont="1" applyBorder="1" applyAlignment="1">
      <alignment horizontal="center"/>
      <protection/>
    </xf>
    <xf numFmtId="0" fontId="22" fillId="0" borderId="3" xfId="0" applyFont="1" applyBorder="1" applyAlignment="1">
      <alignment horizontal="center"/>
    </xf>
    <xf numFmtId="3" fontId="9" fillId="0" borderId="61" xfId="0" applyNumberFormat="1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3" fontId="9" fillId="0" borderId="2" xfId="17" applyNumberFormat="1" applyFont="1" applyBorder="1" applyAlignment="1">
      <alignment horizontal="center"/>
      <protection/>
    </xf>
    <xf numFmtId="0" fontId="11" fillId="0" borderId="2" xfId="17" applyFont="1" applyBorder="1" applyAlignment="1">
      <alignment horizontal="left"/>
      <protection/>
    </xf>
    <xf numFmtId="0" fontId="24" fillId="0" borderId="22" xfId="0" applyFont="1" applyBorder="1" applyAlignment="1">
      <alignment horizontal="left"/>
    </xf>
    <xf numFmtId="49" fontId="9" fillId="0" borderId="61" xfId="17" applyNumberFormat="1" applyFont="1" applyBorder="1" applyAlignment="1">
      <alignment horizontal="center"/>
      <protection/>
    </xf>
    <xf numFmtId="0" fontId="0" fillId="0" borderId="52" xfId="0" applyBorder="1" applyAlignment="1">
      <alignment horizontal="center"/>
    </xf>
    <xf numFmtId="49" fontId="9" fillId="0" borderId="1" xfId="17" applyNumberFormat="1" applyFont="1" applyBorder="1" applyAlignment="1">
      <alignment horizontal="center"/>
      <protection/>
    </xf>
    <xf numFmtId="49" fontId="11" fillId="0" borderId="2" xfId="17" applyNumberFormat="1" applyFont="1" applyBorder="1" applyAlignment="1">
      <alignment horizontal="left"/>
      <protection/>
    </xf>
    <xf numFmtId="49" fontId="11" fillId="0" borderId="67" xfId="17" applyNumberFormat="1" applyFont="1" applyBorder="1" applyAlignment="1">
      <alignment horizontal="left"/>
      <protection/>
    </xf>
    <xf numFmtId="0" fontId="24" fillId="0" borderId="30" xfId="0" applyFont="1" applyBorder="1" applyAlignment="1">
      <alignment horizontal="left"/>
    </xf>
    <xf numFmtId="0" fontId="9" fillId="0" borderId="1" xfId="17" applyFont="1" applyBorder="1" applyAlignment="1">
      <alignment/>
      <protection/>
    </xf>
    <xf numFmtId="0" fontId="22" fillId="0" borderId="52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9" fillId="0" borderId="52" xfId="0" applyFont="1" applyBorder="1" applyAlignment="1">
      <alignment horizontal="center" vertical="center"/>
    </xf>
    <xf numFmtId="0" fontId="9" fillId="0" borderId="6" xfId="17" applyFont="1" applyBorder="1" applyAlignment="1">
      <alignment horizontal="left" vertical="center"/>
      <protection/>
    </xf>
    <xf numFmtId="0" fontId="9" fillId="0" borderId="1" xfId="17" applyFont="1" applyBorder="1" applyAlignment="1">
      <alignment horizontal="left" vertical="center"/>
      <protection/>
    </xf>
    <xf numFmtId="0" fontId="9" fillId="0" borderId="37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0" fillId="0" borderId="1" xfId="0" applyBorder="1" applyAlignment="1">
      <alignment/>
    </xf>
    <xf numFmtId="3" fontId="23" fillId="0" borderId="2" xfId="0" applyNumberFormat="1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0" borderId="3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4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83" xfId="0" applyFont="1" applyBorder="1" applyAlignment="1">
      <alignment/>
    </xf>
    <xf numFmtId="0" fontId="17" fillId="0" borderId="83" xfId="0" applyFont="1" applyBorder="1" applyAlignment="1">
      <alignment horizontal="center"/>
    </xf>
    <xf numFmtId="0" fontId="0" fillId="0" borderId="39" xfId="0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30" fillId="3" borderId="3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0" fillId="3" borderId="59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30" fillId="3" borderId="59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3" fontId="30" fillId="3" borderId="42" xfId="0" applyNumberFormat="1" applyFont="1" applyFill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3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right" vertical="center" wrapText="1"/>
    </xf>
    <xf numFmtId="0" fontId="15" fillId="0" borderId="3" xfId="0" applyFont="1" applyBorder="1" applyAlignment="1">
      <alignment horizontal="right" vertical="center" wrapText="1"/>
    </xf>
    <xf numFmtId="0" fontId="15" fillId="0" borderId="59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4" fillId="0" borderId="91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70" xfId="0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5" xfId="0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76" xfId="0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17" fillId="0" borderId="60" xfId="0" applyFont="1" applyBorder="1" applyAlignment="1">
      <alignment horizontal="center"/>
    </xf>
    <xf numFmtId="0" fontId="11" fillId="0" borderId="3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3" fontId="4" fillId="0" borderId="92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5" fillId="0" borderId="37" xfId="0" applyFont="1" applyBorder="1" applyAlignment="1" applyProtection="1">
      <alignment horizontal="center"/>
      <protection locked="0"/>
    </xf>
    <xf numFmtId="0" fontId="4" fillId="0" borderId="76" xfId="0" applyFont="1" applyBorder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5" fillId="0" borderId="179" xfId="0" applyFont="1" applyBorder="1" applyAlignment="1" applyProtection="1">
      <alignment horizontal="center"/>
      <protection locked="0"/>
    </xf>
    <xf numFmtId="0" fontId="4" fillId="0" borderId="48" xfId="0" applyFont="1" applyBorder="1" applyAlignment="1">
      <alignment horizontal="center"/>
    </xf>
    <xf numFmtId="0" fontId="5" fillId="0" borderId="91" xfId="0" applyFont="1" applyBorder="1" applyAlignment="1">
      <alignment horizontal="center"/>
    </xf>
    <xf numFmtId="0" fontId="17" fillId="0" borderId="49" xfId="0" applyFont="1" applyBorder="1" applyAlignment="1">
      <alignment horizontal="center"/>
    </xf>
    <xf numFmtId="0" fontId="5" fillId="0" borderId="91" xfId="0" applyFont="1" applyBorder="1" applyAlignment="1" applyProtection="1">
      <alignment horizontal="center"/>
      <protection locked="0"/>
    </xf>
    <xf numFmtId="0" fontId="4" fillId="0" borderId="170" xfId="0" applyFont="1" applyBorder="1" applyAlignment="1">
      <alignment horizontal="center"/>
    </xf>
    <xf numFmtId="0" fontId="30" fillId="0" borderId="80" xfId="0" applyFont="1" applyBorder="1" applyAlignment="1">
      <alignment horizontal="center" vertical="center"/>
    </xf>
    <xf numFmtId="0" fontId="41" fillId="0" borderId="53" xfId="0" applyFont="1" applyBorder="1" applyAlignment="1">
      <alignment/>
    </xf>
    <xf numFmtId="0" fontId="41" fillId="0" borderId="176" xfId="0" applyFont="1" applyBorder="1" applyAlignment="1">
      <alignment/>
    </xf>
    <xf numFmtId="0" fontId="30" fillId="0" borderId="81" xfId="0" applyFont="1" applyBorder="1" applyAlignment="1">
      <alignment horizontal="center" vertical="center"/>
    </xf>
    <xf numFmtId="0" fontId="41" fillId="0" borderId="99" xfId="0" applyFont="1" applyBorder="1" applyAlignment="1">
      <alignment/>
    </xf>
    <xf numFmtId="0" fontId="41" fillId="0" borderId="180" xfId="0" applyFont="1" applyBorder="1" applyAlignment="1">
      <alignment/>
    </xf>
    <xf numFmtId="0" fontId="30" fillId="0" borderId="181" xfId="0" applyFont="1" applyBorder="1" applyAlignment="1">
      <alignment horizontal="center"/>
    </xf>
    <xf numFmtId="0" fontId="30" fillId="0" borderId="182" xfId="0" applyFont="1" applyBorder="1" applyAlignment="1">
      <alignment horizontal="center"/>
    </xf>
    <xf numFmtId="0" fontId="30" fillId="0" borderId="183" xfId="0" applyFont="1" applyBorder="1" applyAlignment="1">
      <alignment horizontal="center"/>
    </xf>
    <xf numFmtId="3" fontId="12" fillId="0" borderId="79" xfId="0" applyNumberFormat="1" applyFont="1" applyBorder="1" applyAlignment="1">
      <alignment horizontal="center" vertical="center"/>
    </xf>
    <xf numFmtId="0" fontId="13" fillId="0" borderId="184" xfId="0" applyFont="1" applyBorder="1" applyAlignment="1">
      <alignment horizontal="center" vertical="center"/>
    </xf>
    <xf numFmtId="3" fontId="12" fillId="0" borderId="80" xfId="0" applyNumberFormat="1" applyFont="1" applyBorder="1" applyAlignment="1">
      <alignment horizontal="center" vertical="center" wrapText="1"/>
    </xf>
    <xf numFmtId="0" fontId="13" fillId="0" borderId="176" xfId="0" applyFont="1" applyBorder="1" applyAlignment="1">
      <alignment horizontal="center" vertical="center" wrapText="1"/>
    </xf>
    <xf numFmtId="3" fontId="12" fillId="0" borderId="185" xfId="0" applyNumberFormat="1" applyFont="1" applyBorder="1" applyAlignment="1">
      <alignment horizontal="center" vertical="center"/>
    </xf>
    <xf numFmtId="0" fontId="13" fillId="0" borderId="186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87" xfId="0" applyFont="1" applyBorder="1" applyAlignment="1">
      <alignment horizontal="center" vertical="center"/>
    </xf>
    <xf numFmtId="0" fontId="30" fillId="0" borderId="79" xfId="0" applyFont="1" applyBorder="1" applyAlignment="1">
      <alignment horizontal="center" vertical="center"/>
    </xf>
    <xf numFmtId="0" fontId="41" fillId="0" borderId="142" xfId="0" applyFont="1" applyBorder="1" applyAlignment="1">
      <alignment/>
    </xf>
    <xf numFmtId="0" fontId="41" fillId="0" borderId="184" xfId="0" applyFont="1" applyBorder="1" applyAlignment="1">
      <alignment/>
    </xf>
    <xf numFmtId="0" fontId="12" fillId="0" borderId="181" xfId="0" applyFont="1" applyBorder="1" applyAlignment="1">
      <alignment horizontal="center"/>
    </xf>
    <xf numFmtId="0" fontId="12" fillId="0" borderId="182" xfId="0" applyFont="1" applyBorder="1" applyAlignment="1">
      <alignment horizontal="center"/>
    </xf>
    <xf numFmtId="0" fontId="12" fillId="0" borderId="183" xfId="0" applyFont="1" applyBorder="1" applyAlignment="1">
      <alignment horizontal="center"/>
    </xf>
    <xf numFmtId="0" fontId="12" fillId="0" borderId="188" xfId="0" applyFont="1" applyBorder="1" applyAlignment="1">
      <alignment horizontal="center" vertical="center" wrapText="1"/>
    </xf>
    <xf numFmtId="0" fontId="12" fillId="0" borderId="189" xfId="0" applyFont="1" applyBorder="1" applyAlignment="1">
      <alignment horizontal="center" vertical="center" wrapText="1"/>
    </xf>
    <xf numFmtId="0" fontId="13" fillId="0" borderId="190" xfId="0" applyFont="1" applyBorder="1" applyAlignment="1">
      <alignment horizontal="center" vertical="center" wrapText="1"/>
    </xf>
    <xf numFmtId="0" fontId="12" fillId="0" borderId="191" xfId="0" applyFont="1" applyBorder="1" applyAlignment="1">
      <alignment horizontal="center" vertical="center" wrapText="1"/>
    </xf>
    <xf numFmtId="0" fontId="13" fillId="0" borderId="192" xfId="0" applyFont="1" applyBorder="1" applyAlignment="1">
      <alignment horizontal="center" vertical="center" wrapText="1"/>
    </xf>
    <xf numFmtId="0" fontId="13" fillId="0" borderId="193" xfId="0" applyFont="1" applyBorder="1" applyAlignment="1">
      <alignment horizontal="center" vertical="center" wrapText="1"/>
    </xf>
    <xf numFmtId="0" fontId="12" fillId="0" borderId="194" xfId="0" applyFont="1" applyBorder="1" applyAlignment="1">
      <alignment horizontal="center" vertical="center" wrapText="1"/>
    </xf>
    <xf numFmtId="0" fontId="13" fillId="0" borderId="14" xfId="0" applyFont="1" applyBorder="1" applyAlignment="1">
      <alignment wrapText="1"/>
    </xf>
    <xf numFmtId="0" fontId="13" fillId="0" borderId="18" xfId="0" applyFont="1" applyBorder="1" applyAlignment="1">
      <alignment wrapText="1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0" fillId="0" borderId="195" xfId="0" applyFont="1" applyBorder="1" applyAlignment="1">
      <alignment horizontal="center" textRotation="90"/>
    </xf>
    <xf numFmtId="0" fontId="30" fillId="0" borderId="196" xfId="0" applyFont="1" applyBorder="1" applyAlignment="1">
      <alignment horizontal="center" textRotation="90"/>
    </xf>
    <xf numFmtId="0" fontId="41" fillId="0" borderId="197" xfId="0" applyFont="1" applyBorder="1" applyAlignment="1">
      <alignment horizontal="center"/>
    </xf>
    <xf numFmtId="0" fontId="12" fillId="0" borderId="198" xfId="0" applyFont="1" applyBorder="1" applyAlignment="1">
      <alignment horizontal="center" textRotation="90" wrapText="1"/>
    </xf>
    <xf numFmtId="0" fontId="13" fillId="0" borderId="14" xfId="0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30" fillId="0" borderId="113" xfId="0" applyFont="1" applyBorder="1" applyAlignment="1">
      <alignment horizontal="center" vertical="center" wrapText="1"/>
    </xf>
    <xf numFmtId="0" fontId="41" fillId="0" borderId="12" xfId="0" applyFont="1" applyBorder="1" applyAlignment="1">
      <alignment wrapText="1"/>
    </xf>
    <xf numFmtId="0" fontId="41" fillId="0" borderId="9" xfId="0" applyFont="1" applyBorder="1" applyAlignment="1">
      <alignment wrapText="1"/>
    </xf>
    <xf numFmtId="0" fontId="41" fillId="0" borderId="12" xfId="0" applyFont="1" applyBorder="1" applyAlignment="1">
      <alignment/>
    </xf>
    <xf numFmtId="0" fontId="41" fillId="0" borderId="9" xfId="0" applyFont="1" applyBorder="1" applyAlignment="1">
      <alignment/>
    </xf>
    <xf numFmtId="0" fontId="12" fillId="0" borderId="113" xfId="0" applyFont="1" applyBorder="1" applyAlignment="1">
      <alignment horizontal="center" vertical="center" wrapText="1"/>
    </xf>
    <xf numFmtId="0" fontId="13" fillId="0" borderId="12" xfId="0" applyFont="1" applyBorder="1" applyAlignment="1">
      <alignment/>
    </xf>
    <xf numFmtId="0" fontId="13" fillId="0" borderId="9" xfId="0" applyFont="1" applyBorder="1" applyAlignment="1">
      <alignment/>
    </xf>
    <xf numFmtId="0" fontId="30" fillId="0" borderId="195" xfId="0" applyFont="1" applyBorder="1" applyAlignment="1">
      <alignment horizontal="center" textRotation="90"/>
    </xf>
    <xf numFmtId="0" fontId="30" fillId="0" borderId="196" xfId="0" applyFont="1" applyBorder="1" applyAlignment="1">
      <alignment horizontal="center" textRotation="90"/>
    </xf>
    <xf numFmtId="0" fontId="41" fillId="0" borderId="197" xfId="0" applyFont="1" applyBorder="1" applyAlignment="1">
      <alignment horizontal="center"/>
    </xf>
    <xf numFmtId="0" fontId="30" fillId="0" borderId="194" xfId="0" applyFont="1" applyBorder="1" applyAlignment="1">
      <alignment horizontal="center" vertical="center" wrapText="1"/>
    </xf>
    <xf numFmtId="0" fontId="41" fillId="0" borderId="14" xfId="0" applyFont="1" applyBorder="1" applyAlignment="1">
      <alignment wrapText="1"/>
    </xf>
    <xf numFmtId="0" fontId="41" fillId="0" borderId="18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Normál_9702KV1" xfId="17"/>
    <cellStyle name="Normál_KTGVET98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workbookViewId="0" topLeftCell="E30">
      <selection activeCell="K48" sqref="K48"/>
    </sheetView>
  </sheetViews>
  <sheetFormatPr defaultColWidth="9.00390625" defaultRowHeight="12.75"/>
  <cols>
    <col min="1" max="1" width="6.125" style="6" customWidth="1"/>
    <col min="2" max="2" width="29.875" style="6" customWidth="1"/>
    <col min="3" max="3" width="9.25390625" style="6" hidden="1" customWidth="1"/>
    <col min="4" max="6" width="11.375" style="6" customWidth="1"/>
    <col min="7" max="7" width="11.25390625" style="6" customWidth="1"/>
    <col min="8" max="8" width="9.25390625" style="6" hidden="1" customWidth="1"/>
    <col min="9" max="9" width="29.875" style="6" customWidth="1"/>
    <col min="10" max="11" width="11.375" style="6" customWidth="1"/>
    <col min="12" max="16384" width="9.125" style="6" customWidth="1"/>
  </cols>
  <sheetData>
    <row r="1" spans="1:9" ht="12.75">
      <c r="A1" s="6" t="s">
        <v>624</v>
      </c>
      <c r="C1" s="14"/>
      <c r="D1" s="14"/>
      <c r="E1" s="14"/>
      <c r="F1" s="14"/>
      <c r="G1" s="14"/>
      <c r="H1" s="14"/>
      <c r="I1" s="14"/>
    </row>
    <row r="2" spans="3:9" ht="12.75">
      <c r="C2" s="14"/>
      <c r="D2" s="14"/>
      <c r="E2" s="14"/>
      <c r="F2" s="14"/>
      <c r="G2" s="14"/>
      <c r="H2" s="14"/>
      <c r="I2" s="14"/>
    </row>
    <row r="3" spans="1:13" ht="17.25" customHeight="1">
      <c r="A3" s="1234" t="s">
        <v>1028</v>
      </c>
      <c r="B3" s="1234"/>
      <c r="C3" s="1234"/>
      <c r="D3" s="1234"/>
      <c r="E3" s="1234"/>
      <c r="F3" s="1234"/>
      <c r="G3" s="1234"/>
      <c r="H3" s="1234"/>
      <c r="I3" s="1234"/>
      <c r="J3" s="1234"/>
      <c r="K3" s="1234"/>
      <c r="L3" s="1234"/>
      <c r="M3" s="1234"/>
    </row>
    <row r="4" spans="2:9" ht="17.25" customHeight="1">
      <c r="B4" s="15"/>
      <c r="C4" s="16"/>
      <c r="D4" s="16"/>
      <c r="E4" s="16"/>
      <c r="F4" s="16"/>
      <c r="G4" s="16"/>
      <c r="H4" s="16"/>
      <c r="I4" s="16"/>
    </row>
    <row r="5" spans="3:9" ht="13.5" thickBot="1">
      <c r="C5" s="14"/>
      <c r="D5" s="14"/>
      <c r="E5" s="14"/>
      <c r="F5" s="14"/>
      <c r="G5" s="14"/>
      <c r="H5" s="14"/>
      <c r="I5" s="14"/>
    </row>
    <row r="6" spans="1:13" ht="13.5" customHeight="1" thickTop="1">
      <c r="A6" s="1235" t="s">
        <v>625</v>
      </c>
      <c r="B6" s="1236"/>
      <c r="C6" s="1236"/>
      <c r="D6" s="1236"/>
      <c r="E6" s="1236"/>
      <c r="F6" s="1236"/>
      <c r="G6" s="1237"/>
      <c r="H6" s="1238" t="s">
        <v>626</v>
      </c>
      <c r="I6" s="1239"/>
      <c r="J6" s="1239"/>
      <c r="K6" s="1239"/>
      <c r="L6" s="1239"/>
      <c r="M6" s="1240"/>
    </row>
    <row r="7" spans="1:13" ht="14.25" customHeight="1" thickBot="1">
      <c r="A7" s="126"/>
      <c r="B7" s="134"/>
      <c r="C7" s="135"/>
      <c r="D7" s="252" t="s">
        <v>884</v>
      </c>
      <c r="E7" s="452" t="s">
        <v>1148</v>
      </c>
      <c r="F7" s="440" t="s">
        <v>1154</v>
      </c>
      <c r="G7" s="490" t="s">
        <v>1179</v>
      </c>
      <c r="H7" s="85"/>
      <c r="I7" s="86"/>
      <c r="J7" s="253" t="s">
        <v>884</v>
      </c>
      <c r="K7" s="416" t="s">
        <v>1148</v>
      </c>
      <c r="L7" s="491" t="s">
        <v>1154</v>
      </c>
      <c r="M7" s="492" t="s">
        <v>1179</v>
      </c>
    </row>
    <row r="8" spans="1:13" ht="13.5" customHeight="1" thickTop="1">
      <c r="A8" s="859" t="s">
        <v>628</v>
      </c>
      <c r="B8" s="860"/>
      <c r="C8" s="135"/>
      <c r="D8" s="167">
        <f>SUM(D9:D10)</f>
        <v>152718</v>
      </c>
      <c r="E8" s="451">
        <v>193140</v>
      </c>
      <c r="F8" s="441">
        <v>205359</v>
      </c>
      <c r="G8" s="493">
        <f>F8/E8*100</f>
        <v>106.3264989127058</v>
      </c>
      <c r="H8" s="137" t="s">
        <v>612</v>
      </c>
      <c r="I8" s="137" t="s">
        <v>612</v>
      </c>
      <c r="J8" s="254">
        <v>1671096</v>
      </c>
      <c r="K8" s="417">
        <v>1721691</v>
      </c>
      <c r="L8" s="444">
        <v>1714474</v>
      </c>
      <c r="M8" s="494">
        <f>L8/K8*100</f>
        <v>99.580819090069</v>
      </c>
    </row>
    <row r="9" spans="1:13" ht="12.75" customHeight="1" thickBot="1">
      <c r="A9" s="17" t="s">
        <v>629</v>
      </c>
      <c r="B9" s="76"/>
      <c r="C9" s="136"/>
      <c r="D9" s="164">
        <v>126818</v>
      </c>
      <c r="E9" s="447">
        <v>134027</v>
      </c>
      <c r="F9" s="164">
        <v>134667</v>
      </c>
      <c r="G9" s="495">
        <f>F9/E9*100</f>
        <v>100.47751572444359</v>
      </c>
      <c r="H9" s="138"/>
      <c r="I9" s="138"/>
      <c r="J9" s="129"/>
      <c r="K9" s="342"/>
      <c r="L9" s="73"/>
      <c r="M9" s="496"/>
    </row>
    <row r="10" spans="1:13" ht="13.5" thickTop="1">
      <c r="A10" s="17" t="s">
        <v>630</v>
      </c>
      <c r="B10" s="76"/>
      <c r="C10" s="90" t="s">
        <v>683</v>
      </c>
      <c r="D10" s="90">
        <v>25900</v>
      </c>
      <c r="E10" s="18">
        <v>59113</v>
      </c>
      <c r="F10" s="90">
        <v>70692</v>
      </c>
      <c r="G10" s="495">
        <f aca="true" t="shared" si="0" ref="G10:G54">F10/E10*100</f>
        <v>119.5879079051985</v>
      </c>
      <c r="H10" s="138" t="s">
        <v>818</v>
      </c>
      <c r="I10" s="138" t="s">
        <v>818</v>
      </c>
      <c r="J10" s="129">
        <v>549402</v>
      </c>
      <c r="K10" s="342">
        <v>559588</v>
      </c>
      <c r="L10" s="73">
        <v>556334</v>
      </c>
      <c r="M10" s="494">
        <f>L10/K10*100</f>
        <v>99.41850075412624</v>
      </c>
    </row>
    <row r="11" spans="1:13" ht="12.75">
      <c r="A11" s="25" t="s">
        <v>631</v>
      </c>
      <c r="B11" s="13"/>
      <c r="C11" s="68" t="s">
        <v>801</v>
      </c>
      <c r="D11" s="338">
        <f>SUM(D12:D19)</f>
        <v>1454129</v>
      </c>
      <c r="E11" s="418">
        <f>SUM(E12:E19)</f>
        <v>1450234</v>
      </c>
      <c r="F11" s="338">
        <f>SUM(F12:F19)</f>
        <v>1476932</v>
      </c>
      <c r="G11" s="497">
        <f t="shared" si="0"/>
        <v>101.8409442889906</v>
      </c>
      <c r="H11" s="138"/>
      <c r="I11" s="138"/>
      <c r="J11" s="129"/>
      <c r="K11" s="342"/>
      <c r="L11" s="73"/>
      <c r="M11" s="496"/>
    </row>
    <row r="12" spans="1:13" ht="12.75">
      <c r="A12" s="20" t="s">
        <v>632</v>
      </c>
      <c r="B12" s="13"/>
      <c r="C12" s="68" t="s">
        <v>802</v>
      </c>
      <c r="D12" s="68">
        <v>792500</v>
      </c>
      <c r="E12" s="18">
        <v>793600</v>
      </c>
      <c r="F12" s="68">
        <v>860936</v>
      </c>
      <c r="G12" s="495">
        <f t="shared" si="0"/>
        <v>108.48487903225808</v>
      </c>
      <c r="H12" s="138" t="s">
        <v>819</v>
      </c>
      <c r="I12" s="138" t="s">
        <v>819</v>
      </c>
      <c r="J12" s="129">
        <v>967003</v>
      </c>
      <c r="K12" s="342">
        <v>1106007</v>
      </c>
      <c r="L12" s="73">
        <v>1084855</v>
      </c>
      <c r="M12" s="494">
        <f>L12/K12*100</f>
        <v>98.08753470818901</v>
      </c>
    </row>
    <row r="13" spans="1:13" ht="12.75">
      <c r="A13" s="20" t="s">
        <v>633</v>
      </c>
      <c r="B13" s="21"/>
      <c r="C13" s="68" t="s">
        <v>803</v>
      </c>
      <c r="D13" s="68"/>
      <c r="E13" s="18"/>
      <c r="F13" s="68"/>
      <c r="G13" s="495"/>
      <c r="H13" s="138" t="s">
        <v>820</v>
      </c>
      <c r="I13" s="138" t="s">
        <v>820</v>
      </c>
      <c r="J13" s="129"/>
      <c r="K13" s="18"/>
      <c r="L13" s="68"/>
      <c r="M13" s="496"/>
    </row>
    <row r="14" spans="1:13" ht="12.75" customHeight="1">
      <c r="A14" s="19"/>
      <c r="B14" s="13" t="s">
        <v>634</v>
      </c>
      <c r="C14" s="91" t="s">
        <v>804</v>
      </c>
      <c r="D14" s="91">
        <v>375143</v>
      </c>
      <c r="E14" s="448">
        <v>375143</v>
      </c>
      <c r="F14" s="91">
        <v>310431</v>
      </c>
      <c r="G14" s="495">
        <f t="shared" si="0"/>
        <v>82.75004464964027</v>
      </c>
      <c r="H14" s="138" t="s">
        <v>821</v>
      </c>
      <c r="I14" s="138" t="s">
        <v>821</v>
      </c>
      <c r="J14" s="129">
        <f>SUM(J15:J16)</f>
        <v>200697</v>
      </c>
      <c r="K14" s="342">
        <f>SUM(K15:K16)</f>
        <v>215533</v>
      </c>
      <c r="L14" s="73">
        <f>SUM(L15:L16)</f>
        <v>213897</v>
      </c>
      <c r="M14" s="494">
        <f>L14/K14*100</f>
        <v>99.2409515016262</v>
      </c>
    </row>
    <row r="15" spans="1:13" ht="12.75">
      <c r="A15" s="19"/>
      <c r="B15" s="13" t="s">
        <v>635</v>
      </c>
      <c r="C15" s="68" t="s">
        <v>805</v>
      </c>
      <c r="D15" s="68">
        <v>41586</v>
      </c>
      <c r="E15" s="18">
        <v>41591</v>
      </c>
      <c r="F15" s="68">
        <v>41591</v>
      </c>
      <c r="G15" s="495">
        <f t="shared" si="0"/>
        <v>100</v>
      </c>
      <c r="H15" s="24" t="s">
        <v>617</v>
      </c>
      <c r="I15" s="24" t="s">
        <v>617</v>
      </c>
      <c r="J15" s="29">
        <v>176272</v>
      </c>
      <c r="K15" s="18">
        <v>185091</v>
      </c>
      <c r="L15" s="68">
        <v>183427</v>
      </c>
      <c r="M15" s="496">
        <f>L15/K15*100</f>
        <v>99.10098275983165</v>
      </c>
    </row>
    <row r="16" spans="1:13" ht="12.75">
      <c r="A16" s="19"/>
      <c r="B16" s="13" t="s">
        <v>636</v>
      </c>
      <c r="C16" s="68" t="s">
        <v>806</v>
      </c>
      <c r="D16" s="68">
        <v>172000</v>
      </c>
      <c r="E16" s="18">
        <v>172000</v>
      </c>
      <c r="F16" s="31">
        <v>198432</v>
      </c>
      <c r="G16" s="495">
        <f t="shared" si="0"/>
        <v>115.36744186046512</v>
      </c>
      <c r="H16" s="139" t="s">
        <v>618</v>
      </c>
      <c r="I16" s="139" t="s">
        <v>618</v>
      </c>
      <c r="J16" s="29">
        <v>24425</v>
      </c>
      <c r="K16" s="18">
        <v>30442</v>
      </c>
      <c r="L16" s="68">
        <v>30470</v>
      </c>
      <c r="M16" s="496">
        <f>L16/K16*100</f>
        <v>100.09197818802971</v>
      </c>
    </row>
    <row r="17" spans="1:13" ht="12.75">
      <c r="A17" s="19" t="s">
        <v>637</v>
      </c>
      <c r="B17" s="13"/>
      <c r="D17" s="68">
        <v>500</v>
      </c>
      <c r="E17" s="18">
        <v>500</v>
      </c>
      <c r="F17" s="68">
        <v>61</v>
      </c>
      <c r="G17" s="495">
        <f t="shared" si="0"/>
        <v>12.2</v>
      </c>
      <c r="H17" s="138" t="s">
        <v>822</v>
      </c>
      <c r="I17" s="138" t="s">
        <v>822</v>
      </c>
      <c r="J17" s="129">
        <v>163840</v>
      </c>
      <c r="K17" s="342">
        <v>172556</v>
      </c>
      <c r="L17" s="73">
        <v>170168</v>
      </c>
      <c r="M17" s="494">
        <f>L17/K17*100</f>
        <v>98.61610143953268</v>
      </c>
    </row>
    <row r="18" spans="1:13" ht="12.75">
      <c r="A18" s="1230" t="s">
        <v>879</v>
      </c>
      <c r="B18" s="1231"/>
      <c r="D18" s="14">
        <v>2000</v>
      </c>
      <c r="E18" s="18">
        <v>2000</v>
      </c>
      <c r="F18" s="31">
        <v>1021</v>
      </c>
      <c r="G18" s="495">
        <f t="shared" si="0"/>
        <v>51.05</v>
      </c>
      <c r="H18" s="138"/>
      <c r="I18" s="138"/>
      <c r="J18" s="129"/>
      <c r="K18" s="342"/>
      <c r="L18" s="73"/>
      <c r="M18" s="496"/>
    </row>
    <row r="19" spans="1:13" ht="12.75">
      <c r="A19" s="19" t="s">
        <v>638</v>
      </c>
      <c r="B19" s="13"/>
      <c r="C19" s="73" t="s">
        <v>622</v>
      </c>
      <c r="D19" s="68">
        <v>70400</v>
      </c>
      <c r="E19" s="18">
        <v>65400</v>
      </c>
      <c r="F19" s="68">
        <v>64460</v>
      </c>
      <c r="G19" s="495">
        <f t="shared" si="0"/>
        <v>98.56269113149847</v>
      </c>
      <c r="H19" s="138" t="s">
        <v>823</v>
      </c>
      <c r="I19" s="138" t="s">
        <v>823</v>
      </c>
      <c r="J19" s="129">
        <v>10912</v>
      </c>
      <c r="K19" s="342">
        <v>10439</v>
      </c>
      <c r="L19" s="73">
        <v>10400</v>
      </c>
      <c r="M19" s="494">
        <f>L19/K19*100</f>
        <v>99.62640099626401</v>
      </c>
    </row>
    <row r="20" spans="1:13" ht="12.75">
      <c r="A20" s="1228" t="s">
        <v>639</v>
      </c>
      <c r="B20" s="1229"/>
      <c r="C20" s="73" t="s">
        <v>642</v>
      </c>
      <c r="D20" s="73">
        <f>SUM(D8+D11)</f>
        <v>1606847</v>
      </c>
      <c r="E20" s="342">
        <f>SUM(E8+E11)</f>
        <v>1643374</v>
      </c>
      <c r="F20" s="73">
        <f>SUM(F8+F11)</f>
        <v>1682291</v>
      </c>
      <c r="G20" s="498">
        <f t="shared" si="0"/>
        <v>102.36811583972974</v>
      </c>
      <c r="H20" s="138" t="s">
        <v>640</v>
      </c>
      <c r="I20" s="138" t="s">
        <v>640</v>
      </c>
      <c r="J20" s="129">
        <v>407629</v>
      </c>
      <c r="K20" s="342">
        <v>546621</v>
      </c>
      <c r="L20" s="73">
        <v>422933</v>
      </c>
      <c r="M20" s="494">
        <f>L20/K20*100</f>
        <v>77.37225609700322</v>
      </c>
    </row>
    <row r="21" spans="1:13" ht="12.75">
      <c r="A21" s="1230"/>
      <c r="B21" s="1231"/>
      <c r="C21" s="73" t="s">
        <v>807</v>
      </c>
      <c r="D21" s="71"/>
      <c r="E21" s="342"/>
      <c r="F21" s="71"/>
      <c r="G21" s="497"/>
      <c r="H21" s="140"/>
      <c r="I21" s="140"/>
      <c r="J21" s="29"/>
      <c r="K21" s="342"/>
      <c r="L21" s="73"/>
      <c r="M21" s="496"/>
    </row>
    <row r="22" spans="1:13" ht="12.75">
      <c r="A22" s="1230" t="s">
        <v>641</v>
      </c>
      <c r="B22" s="1231"/>
      <c r="C22" s="73" t="s">
        <v>808</v>
      </c>
      <c r="D22" s="68">
        <v>125400</v>
      </c>
      <c r="E22" s="18">
        <v>97850</v>
      </c>
      <c r="F22" s="68">
        <v>88996</v>
      </c>
      <c r="G22" s="495">
        <f t="shared" si="0"/>
        <v>90.95145631067962</v>
      </c>
      <c r="H22" s="138" t="s">
        <v>693</v>
      </c>
      <c r="I22" s="138" t="s">
        <v>693</v>
      </c>
      <c r="J22" s="129">
        <v>74432</v>
      </c>
      <c r="K22" s="342">
        <v>184567</v>
      </c>
      <c r="L22" s="73">
        <v>132428</v>
      </c>
      <c r="M22" s="494">
        <f>L22/K22*100</f>
        <v>71.75063797970384</v>
      </c>
    </row>
    <row r="23" spans="1:13" ht="12.75" customHeight="1">
      <c r="A23" s="1244" t="s">
        <v>773</v>
      </c>
      <c r="B23" s="1245"/>
      <c r="C23" s="10"/>
      <c r="D23" s="68">
        <v>14000</v>
      </c>
      <c r="E23" s="18">
        <v>14000</v>
      </c>
      <c r="F23" s="68">
        <v>12790</v>
      </c>
      <c r="G23" s="495">
        <f t="shared" si="0"/>
        <v>91.35714285714286</v>
      </c>
      <c r="H23" s="138"/>
      <c r="I23" s="138"/>
      <c r="J23" s="129"/>
      <c r="K23" s="18"/>
      <c r="L23" s="68"/>
      <c r="M23" s="496"/>
    </row>
    <row r="24" spans="1:13" ht="12.75" customHeight="1">
      <c r="A24" s="382" t="s">
        <v>1038</v>
      </c>
      <c r="B24" s="383"/>
      <c r="C24" s="10"/>
      <c r="D24" s="14"/>
      <c r="E24" s="18">
        <v>8000</v>
      </c>
      <c r="F24" s="31">
        <v>8040</v>
      </c>
      <c r="G24" s="495">
        <f t="shared" si="0"/>
        <v>100.49999999999999</v>
      </c>
      <c r="H24" s="138" t="s">
        <v>1072</v>
      </c>
      <c r="I24" s="138"/>
      <c r="J24" s="129"/>
      <c r="K24" s="342"/>
      <c r="L24" s="73"/>
      <c r="M24" s="496"/>
    </row>
    <row r="25" spans="1:13" ht="12.75" customHeight="1">
      <c r="A25" s="1230" t="s">
        <v>983</v>
      </c>
      <c r="B25" s="1231"/>
      <c r="C25" s="92" t="s">
        <v>809</v>
      </c>
      <c r="D25" s="130"/>
      <c r="E25" s="448">
        <v>2661</v>
      </c>
      <c r="F25" s="442">
        <v>2057</v>
      </c>
      <c r="G25" s="495">
        <f t="shared" si="0"/>
        <v>77.30176625328824</v>
      </c>
      <c r="H25" s="138" t="s">
        <v>622</v>
      </c>
      <c r="I25" s="138" t="s">
        <v>622</v>
      </c>
      <c r="J25" s="129">
        <v>34858</v>
      </c>
      <c r="K25" s="342">
        <v>35811</v>
      </c>
      <c r="L25" s="73">
        <v>33311</v>
      </c>
      <c r="M25" s="494">
        <f>L25/K25*100</f>
        <v>93.01890480578592</v>
      </c>
    </row>
    <row r="26" spans="1:13" ht="12.75">
      <c r="A26" s="19" t="s">
        <v>643</v>
      </c>
      <c r="B26" s="13"/>
      <c r="C26" s="10"/>
      <c r="D26" s="29">
        <v>8600</v>
      </c>
      <c r="E26" s="18">
        <v>8600</v>
      </c>
      <c r="F26" s="31">
        <v>8590</v>
      </c>
      <c r="G26" s="495">
        <f t="shared" si="0"/>
        <v>99.88372093023256</v>
      </c>
      <c r="H26" s="140" t="s">
        <v>642</v>
      </c>
      <c r="I26" s="140" t="s">
        <v>642</v>
      </c>
      <c r="J26" s="129">
        <v>19094</v>
      </c>
      <c r="K26" s="342">
        <v>20470</v>
      </c>
      <c r="L26" s="73">
        <v>19587</v>
      </c>
      <c r="M26" s="494">
        <f>L26/K26*100</f>
        <v>95.68637029799707</v>
      </c>
    </row>
    <row r="27" spans="1:13" ht="12.75">
      <c r="A27" s="69" t="s">
        <v>645</v>
      </c>
      <c r="B27" s="23"/>
      <c r="C27" s="128"/>
      <c r="D27" s="165">
        <f>SUM(D22:D26)</f>
        <v>148000</v>
      </c>
      <c r="E27" s="449">
        <f>SUM(E22:E26)</f>
        <v>131111</v>
      </c>
      <c r="F27" s="443">
        <f>SUM(F22:F26)</f>
        <v>120473</v>
      </c>
      <c r="G27" s="498">
        <f t="shared" si="0"/>
        <v>91.88626431039349</v>
      </c>
      <c r="H27" s="141" t="s">
        <v>644</v>
      </c>
      <c r="I27" s="141" t="s">
        <v>644</v>
      </c>
      <c r="J27" s="129">
        <f>SUM(J28+J29)</f>
        <v>175912</v>
      </c>
      <c r="K27" s="342">
        <f>SUM(K28:K29)</f>
        <v>171765</v>
      </c>
      <c r="L27" s="73">
        <f>SUM(L28:L29)</f>
        <v>0</v>
      </c>
      <c r="M27" s="494"/>
    </row>
    <row r="28" spans="1:13" ht="12.75">
      <c r="A28" s="19"/>
      <c r="B28" s="13"/>
      <c r="C28" s="31"/>
      <c r="D28" s="29"/>
      <c r="E28" s="18"/>
      <c r="F28" s="68"/>
      <c r="G28" s="497"/>
      <c r="H28" s="176" t="s">
        <v>887</v>
      </c>
      <c r="I28" s="176" t="s">
        <v>887</v>
      </c>
      <c r="J28" s="255">
        <v>4000</v>
      </c>
      <c r="K28" s="18">
        <v>226</v>
      </c>
      <c r="L28" s="68"/>
      <c r="M28" s="496"/>
    </row>
    <row r="29" spans="1:13" ht="12.75">
      <c r="A29" s="30"/>
      <c r="B29" s="78"/>
      <c r="C29" s="31"/>
      <c r="D29" s="29"/>
      <c r="E29" s="18"/>
      <c r="F29" s="31"/>
      <c r="G29" s="497"/>
      <c r="H29" s="177" t="s">
        <v>888</v>
      </c>
      <c r="I29" s="177" t="s">
        <v>888</v>
      </c>
      <c r="J29" s="255">
        <f>SUM(J30:J31)</f>
        <v>171912</v>
      </c>
      <c r="K29" s="418">
        <f>SUM(K30:K31)</f>
        <v>171539</v>
      </c>
      <c r="L29" s="338">
        <f>SUM(L30:L31)</f>
        <v>0</v>
      </c>
      <c r="M29" s="496"/>
    </row>
    <row r="30" spans="1:13" ht="12.75">
      <c r="A30" s="1228" t="s">
        <v>646</v>
      </c>
      <c r="B30" s="1229"/>
      <c r="C30" s="71" t="s">
        <v>810</v>
      </c>
      <c r="D30" s="129"/>
      <c r="E30" s="342">
        <v>8113</v>
      </c>
      <c r="F30" s="73">
        <v>8113</v>
      </c>
      <c r="G30" s="498">
        <f t="shared" si="0"/>
        <v>100</v>
      </c>
      <c r="H30" s="24" t="s">
        <v>954</v>
      </c>
      <c r="I30" s="24" t="s">
        <v>954</v>
      </c>
      <c r="J30" s="29">
        <v>77412</v>
      </c>
      <c r="K30" s="18">
        <v>64712</v>
      </c>
      <c r="L30" s="68"/>
      <c r="M30" s="496"/>
    </row>
    <row r="31" spans="1:13" ht="12.75">
      <c r="A31" s="1228"/>
      <c r="B31" s="1229"/>
      <c r="C31" s="71" t="s">
        <v>701</v>
      </c>
      <c r="D31" s="129"/>
      <c r="E31" s="342"/>
      <c r="F31" s="444"/>
      <c r="G31" s="497"/>
      <c r="H31" s="142" t="s">
        <v>955</v>
      </c>
      <c r="I31" s="142" t="s">
        <v>955</v>
      </c>
      <c r="J31" s="29">
        <v>94500</v>
      </c>
      <c r="K31" s="18">
        <v>106827</v>
      </c>
      <c r="L31" s="68"/>
      <c r="M31" s="496"/>
    </row>
    <row r="32" spans="1:13" ht="12.75">
      <c r="A32" s="70" t="s">
        <v>647</v>
      </c>
      <c r="B32" s="23"/>
      <c r="C32" s="71" t="s">
        <v>811</v>
      </c>
      <c r="D32" s="29">
        <v>1098168</v>
      </c>
      <c r="E32" s="18">
        <v>1104546</v>
      </c>
      <c r="F32" s="68">
        <v>1104546</v>
      </c>
      <c r="G32" s="495">
        <f t="shared" si="0"/>
        <v>100</v>
      </c>
      <c r="H32" s="24"/>
      <c r="I32" s="24"/>
      <c r="J32" s="29"/>
      <c r="K32" s="18"/>
      <c r="L32" s="68"/>
      <c r="M32" s="496"/>
    </row>
    <row r="33" spans="1:13" ht="12.75">
      <c r="A33" s="22" t="s">
        <v>679</v>
      </c>
      <c r="B33" s="23"/>
      <c r="C33" s="31"/>
      <c r="D33" s="29">
        <v>2142</v>
      </c>
      <c r="E33" s="18">
        <v>57985</v>
      </c>
      <c r="F33" s="68">
        <v>57985</v>
      </c>
      <c r="G33" s="495">
        <f t="shared" si="0"/>
        <v>100</v>
      </c>
      <c r="H33" s="138" t="s">
        <v>1109</v>
      </c>
      <c r="I33" s="138" t="s">
        <v>1109</v>
      </c>
      <c r="J33" s="129">
        <v>11000</v>
      </c>
      <c r="K33" s="342">
        <v>11000</v>
      </c>
      <c r="L33" s="73">
        <v>7590</v>
      </c>
      <c r="M33" s="494">
        <f>L33/K33*100</f>
        <v>69</v>
      </c>
    </row>
    <row r="34" spans="1:13" ht="12.75">
      <c r="A34" s="22" t="s">
        <v>885</v>
      </c>
      <c r="B34" s="23"/>
      <c r="C34" s="31"/>
      <c r="D34" s="29">
        <v>11228</v>
      </c>
      <c r="E34" s="18">
        <v>11228</v>
      </c>
      <c r="F34" s="68">
        <v>11228</v>
      </c>
      <c r="G34" s="495">
        <f t="shared" si="0"/>
        <v>100</v>
      </c>
      <c r="H34" s="138"/>
      <c r="I34" s="138"/>
      <c r="J34" s="129"/>
      <c r="K34" s="66"/>
      <c r="L34" s="499"/>
      <c r="M34" s="494"/>
    </row>
    <row r="35" spans="1:13" ht="12.75">
      <c r="A35" s="22" t="s">
        <v>648</v>
      </c>
      <c r="B35" s="23"/>
      <c r="C35" s="31"/>
      <c r="D35" s="29"/>
      <c r="E35" s="18"/>
      <c r="F35" s="68"/>
      <c r="G35" s="495"/>
      <c r="H35" s="138" t="s">
        <v>1162</v>
      </c>
      <c r="I35" s="138" t="s">
        <v>1162</v>
      </c>
      <c r="J35" s="129"/>
      <c r="K35" s="129"/>
      <c r="L35" s="129">
        <v>10965</v>
      </c>
      <c r="M35" s="494"/>
    </row>
    <row r="36" spans="1:13" ht="12.75">
      <c r="A36" s="22" t="s">
        <v>1039</v>
      </c>
      <c r="B36" s="23"/>
      <c r="C36" s="31"/>
      <c r="D36" s="29"/>
      <c r="E36" s="18">
        <v>29309</v>
      </c>
      <c r="F36" s="90"/>
      <c r="G36" s="495"/>
      <c r="H36" s="356"/>
      <c r="I36" s="356"/>
      <c r="J36" s="344"/>
      <c r="K36" s="342"/>
      <c r="L36" s="73"/>
      <c r="M36" s="494"/>
    </row>
    <row r="37" spans="1:13" ht="12.75">
      <c r="A37" s="1230" t="s">
        <v>1009</v>
      </c>
      <c r="B37" s="1231"/>
      <c r="C37" s="31"/>
      <c r="D37" s="29"/>
      <c r="E37" s="18">
        <v>12000</v>
      </c>
      <c r="F37" s="90">
        <v>12000</v>
      </c>
      <c r="G37" s="495">
        <f t="shared" si="0"/>
        <v>100</v>
      </c>
      <c r="H37" s="138" t="s">
        <v>1180</v>
      </c>
      <c r="I37" s="138" t="s">
        <v>920</v>
      </c>
      <c r="J37" s="469"/>
      <c r="K37" s="469"/>
      <c r="L37" s="469"/>
      <c r="M37" s="494"/>
    </row>
    <row r="38" spans="1:13" ht="12.75">
      <c r="A38" s="22" t="s">
        <v>1112</v>
      </c>
      <c r="B38" s="389"/>
      <c r="C38" s="31"/>
      <c r="D38" s="29"/>
      <c r="E38" s="18">
        <v>2112</v>
      </c>
      <c r="F38" s="90">
        <v>2112</v>
      </c>
      <c r="G38" s="495">
        <f t="shared" si="0"/>
        <v>100</v>
      </c>
      <c r="H38" s="356"/>
      <c r="I38" s="356" t="s">
        <v>1141</v>
      </c>
      <c r="J38" s="344"/>
      <c r="K38" s="342"/>
      <c r="L38" s="73">
        <v>17977</v>
      </c>
      <c r="M38" s="494"/>
    </row>
    <row r="39" spans="1:13" ht="13.5">
      <c r="A39" s="22" t="s">
        <v>886</v>
      </c>
      <c r="B39" s="23"/>
      <c r="C39" s="31"/>
      <c r="D39" s="29">
        <v>96327</v>
      </c>
      <c r="E39" s="18">
        <v>93907</v>
      </c>
      <c r="F39" s="90">
        <v>93907</v>
      </c>
      <c r="G39" s="495">
        <f t="shared" si="0"/>
        <v>100</v>
      </c>
      <c r="H39" s="143" t="s">
        <v>1161</v>
      </c>
      <c r="I39" s="143" t="s">
        <v>1161</v>
      </c>
      <c r="J39" s="469">
        <f>SUM(J8+J10+J12+J14+J17+J19+J20+J22+J25+J26+J27+J33+J35+J37)</f>
        <v>4285875</v>
      </c>
      <c r="K39" s="469">
        <f>SUM(K8+K10+K12+K14+K17+K19+K20+K22+K25+K26+K27+K33+K35+K37)</f>
        <v>4756048</v>
      </c>
      <c r="L39" s="469">
        <f>SUM(L8+L10+L12+L14+L17+L19+L20+L22+L25+L26+L27+L33+L35+L37+L38)</f>
        <v>4394919</v>
      </c>
      <c r="M39" s="494">
        <f>L39/K39*100</f>
        <v>92.4069521585989</v>
      </c>
    </row>
    <row r="40" spans="1:13" ht="12.75">
      <c r="A40" s="1228" t="s">
        <v>649</v>
      </c>
      <c r="B40" s="1229"/>
      <c r="C40" s="31"/>
      <c r="D40" s="129">
        <f>SUM(D32:D39)</f>
        <v>1207865</v>
      </c>
      <c r="E40" s="342">
        <f>SUM(E32:E39)</f>
        <v>1311087</v>
      </c>
      <c r="F40" s="73">
        <f>SUM(F32:F39)</f>
        <v>1281778</v>
      </c>
      <c r="G40" s="498">
        <f t="shared" si="0"/>
        <v>97.76452668663484</v>
      </c>
      <c r="H40" s="500"/>
      <c r="I40" s="500"/>
      <c r="J40" s="472"/>
      <c r="K40" s="472"/>
      <c r="L40" s="501"/>
      <c r="M40" s="473"/>
    </row>
    <row r="41" spans="1:13" ht="12.75">
      <c r="A41" s="19"/>
      <c r="B41" s="13"/>
      <c r="C41" s="31"/>
      <c r="D41" s="29"/>
      <c r="E41" s="18"/>
      <c r="F41" s="68"/>
      <c r="G41" s="497"/>
      <c r="H41" s="470" t="s">
        <v>1155</v>
      </c>
      <c r="I41" s="470" t="s">
        <v>1155</v>
      </c>
      <c r="J41" s="31"/>
      <c r="K41" s="3"/>
      <c r="L41" s="502"/>
      <c r="M41" s="503"/>
    </row>
    <row r="42" spans="1:13" ht="12.75">
      <c r="A42" s="24" t="s">
        <v>650</v>
      </c>
      <c r="B42" s="13"/>
      <c r="C42" s="31"/>
      <c r="D42" s="29">
        <v>732657</v>
      </c>
      <c r="E42" s="18">
        <v>750084</v>
      </c>
      <c r="F42" s="68">
        <v>750084</v>
      </c>
      <c r="G42" s="495">
        <f t="shared" si="0"/>
        <v>100</v>
      </c>
      <c r="H42" s="470" t="s">
        <v>1156</v>
      </c>
      <c r="I42" s="470" t="s">
        <v>1156</v>
      </c>
      <c r="J42" s="31">
        <v>161400</v>
      </c>
      <c r="K42" s="3" t="s">
        <v>737</v>
      </c>
      <c r="L42" s="3"/>
      <c r="M42" s="504"/>
    </row>
    <row r="43" spans="1:13" ht="13.5">
      <c r="A43" s="24" t="s">
        <v>651</v>
      </c>
      <c r="B43" s="21"/>
      <c r="C43" s="74"/>
      <c r="D43" s="29">
        <v>66852</v>
      </c>
      <c r="E43" s="18">
        <v>147513</v>
      </c>
      <c r="F43" s="68">
        <v>171542</v>
      </c>
      <c r="G43" s="495">
        <f t="shared" si="0"/>
        <v>116.28941178065662</v>
      </c>
      <c r="H43" s="505" t="s">
        <v>1157</v>
      </c>
      <c r="I43" s="505" t="s">
        <v>1157</v>
      </c>
      <c r="J43" s="31">
        <v>4542802</v>
      </c>
      <c r="K43" s="3" t="s">
        <v>737</v>
      </c>
      <c r="L43" s="71"/>
      <c r="M43" s="504"/>
    </row>
    <row r="44" spans="1:13" ht="12.75">
      <c r="A44" s="24" t="s">
        <v>652</v>
      </c>
      <c r="B44" s="13"/>
      <c r="C44" s="131"/>
      <c r="D44" s="168">
        <v>222258</v>
      </c>
      <c r="E44" s="439">
        <v>291003</v>
      </c>
      <c r="F44" s="445">
        <v>214642</v>
      </c>
      <c r="G44" s="495">
        <f t="shared" si="0"/>
        <v>73.7593770510957</v>
      </c>
      <c r="H44" s="505" t="s">
        <v>1158</v>
      </c>
      <c r="I44" s="505" t="s">
        <v>1158</v>
      </c>
      <c r="J44" s="31">
        <v>-4394919</v>
      </c>
      <c r="K44" s="3" t="s">
        <v>737</v>
      </c>
      <c r="L44" s="3"/>
      <c r="M44" s="504"/>
    </row>
    <row r="45" spans="1:13" ht="12.75">
      <c r="A45" s="25" t="s">
        <v>653</v>
      </c>
      <c r="B45" s="77"/>
      <c r="C45" s="131"/>
      <c r="D45" s="165">
        <f>SUM(D42:D44)</f>
        <v>1021767</v>
      </c>
      <c r="E45" s="449">
        <f>SUM(E42:E44)</f>
        <v>1188600</v>
      </c>
      <c r="F45" s="443">
        <f>SUM(F42:F44)</f>
        <v>1136268</v>
      </c>
      <c r="G45" s="498">
        <f t="shared" si="0"/>
        <v>95.59717314487632</v>
      </c>
      <c r="H45" s="505" t="s">
        <v>1159</v>
      </c>
      <c r="I45" s="505" t="s">
        <v>1159</v>
      </c>
      <c r="J45" s="31">
        <v>-112252</v>
      </c>
      <c r="K45" s="3" t="s">
        <v>737</v>
      </c>
      <c r="L45" s="3"/>
      <c r="M45" s="504"/>
    </row>
    <row r="46" spans="1:13" ht="12.75">
      <c r="A46" s="1232" t="s">
        <v>654</v>
      </c>
      <c r="B46" s="1233"/>
      <c r="C46" s="131"/>
      <c r="D46" s="166"/>
      <c r="E46" s="450">
        <v>112252</v>
      </c>
      <c r="F46" s="446">
        <v>112252</v>
      </c>
      <c r="G46" s="498">
        <f t="shared" si="0"/>
        <v>100</v>
      </c>
      <c r="H46" s="470" t="s">
        <v>1160</v>
      </c>
      <c r="I46" s="470" t="s">
        <v>1160</v>
      </c>
      <c r="J46" s="31">
        <f>SUM(J42:J45)</f>
        <v>197031</v>
      </c>
      <c r="K46" s="3" t="s">
        <v>737</v>
      </c>
      <c r="L46" s="3"/>
      <c r="M46" s="504"/>
    </row>
    <row r="47" spans="1:13" ht="12.75">
      <c r="A47" s="1228" t="s">
        <v>1070</v>
      </c>
      <c r="B47" s="1229"/>
      <c r="C47" s="400"/>
      <c r="D47" s="401"/>
      <c r="E47" s="450">
        <v>2300</v>
      </c>
      <c r="F47" s="446">
        <v>2300</v>
      </c>
      <c r="G47" s="498">
        <f t="shared" si="0"/>
        <v>100</v>
      </c>
      <c r="H47" s="505"/>
      <c r="I47" s="131"/>
      <c r="J47" s="31"/>
      <c r="K47" s="3"/>
      <c r="L47" s="3"/>
      <c r="M47" s="504"/>
    </row>
    <row r="48" spans="1:13" ht="12.75">
      <c r="A48" s="1228" t="s">
        <v>1071</v>
      </c>
      <c r="B48" s="1229"/>
      <c r="C48" s="9"/>
      <c r="D48" s="129"/>
      <c r="E48" s="342">
        <v>120000</v>
      </c>
      <c r="F48" s="73">
        <v>120000</v>
      </c>
      <c r="G48" s="498">
        <f t="shared" si="0"/>
        <v>100</v>
      </c>
      <c r="H48" s="470"/>
      <c r="I48" s="131"/>
      <c r="J48" s="31"/>
      <c r="K48" s="3"/>
      <c r="L48" s="3"/>
      <c r="M48" s="504"/>
    </row>
    <row r="49" spans="1:13" ht="12.75">
      <c r="A49" s="75" t="s">
        <v>655</v>
      </c>
      <c r="B49" s="77"/>
      <c r="C49" s="9"/>
      <c r="D49" s="129">
        <f>SUM(D50:D51)</f>
        <v>289396</v>
      </c>
      <c r="E49" s="342">
        <f>SUM(E50:E51)</f>
        <v>227211</v>
      </c>
      <c r="F49" s="73">
        <f>SUM(F50:F51)</f>
        <v>58219</v>
      </c>
      <c r="G49" s="498">
        <f t="shared" si="0"/>
        <v>25.62331929352012</v>
      </c>
      <c r="H49" s="506"/>
      <c r="I49" s="3"/>
      <c r="J49" s="31"/>
      <c r="K49" s="3"/>
      <c r="L49" s="3"/>
      <c r="M49" s="504"/>
    </row>
    <row r="50" spans="1:13" ht="12.75">
      <c r="A50" s="26"/>
      <c r="B50" s="13" t="s">
        <v>656</v>
      </c>
      <c r="C50" s="3"/>
      <c r="D50" s="29">
        <v>246551</v>
      </c>
      <c r="E50" s="18">
        <v>227211</v>
      </c>
      <c r="F50" s="68">
        <v>58219</v>
      </c>
      <c r="G50" s="495">
        <f t="shared" si="0"/>
        <v>25.62331929352012</v>
      </c>
      <c r="H50" s="506"/>
      <c r="I50" s="3"/>
      <c r="J50" s="31"/>
      <c r="K50" s="3"/>
      <c r="L50" s="3"/>
      <c r="M50" s="504"/>
    </row>
    <row r="51" spans="1:13" ht="12.75">
      <c r="A51" s="26"/>
      <c r="B51" s="13" t="s">
        <v>657</v>
      </c>
      <c r="C51" s="3"/>
      <c r="D51" s="29">
        <v>42845</v>
      </c>
      <c r="E51" s="18"/>
      <c r="F51" s="68"/>
      <c r="G51" s="497"/>
      <c r="H51" s="506"/>
      <c r="I51" s="3"/>
      <c r="J51" s="31"/>
      <c r="K51" s="3"/>
      <c r="L51" s="3"/>
      <c r="M51" s="504"/>
    </row>
    <row r="52" spans="1:13" ht="12.75">
      <c r="A52" s="75" t="s">
        <v>812</v>
      </c>
      <c r="B52" s="77"/>
      <c r="C52" s="3"/>
      <c r="D52" s="129">
        <v>12000</v>
      </c>
      <c r="E52" s="342">
        <v>12000</v>
      </c>
      <c r="F52" s="73">
        <v>13445</v>
      </c>
      <c r="G52" s="498">
        <f t="shared" si="0"/>
        <v>112.04166666666666</v>
      </c>
      <c r="H52" s="506"/>
      <c r="I52" s="3"/>
      <c r="J52" s="31"/>
      <c r="K52" s="3"/>
      <c r="L52" s="3"/>
      <c r="M52" s="504"/>
    </row>
    <row r="53" spans="1:13" ht="12.75">
      <c r="A53" s="1232" t="s">
        <v>1162</v>
      </c>
      <c r="B53" s="1233"/>
      <c r="C53" s="3"/>
      <c r="D53" s="471"/>
      <c r="E53" s="65"/>
      <c r="F53" s="472">
        <v>7663</v>
      </c>
      <c r="G53" s="498"/>
      <c r="H53" s="506"/>
      <c r="I53" s="3"/>
      <c r="J53" s="31"/>
      <c r="K53" s="3"/>
      <c r="L53" s="3"/>
      <c r="M53" s="504"/>
    </row>
    <row r="54" spans="1:13" ht="14.25" thickBot="1">
      <c r="A54" s="1242" t="s">
        <v>658</v>
      </c>
      <c r="B54" s="1243"/>
      <c r="C54" s="27" t="e">
        <f>SUM(C20+C27+C30+C40+C45+C46+C49+C52)</f>
        <v>#VALUE!</v>
      </c>
      <c r="D54" s="133">
        <f>SUM(D20+D27+D30+D40+D45+D47+D46+D48+D49+D52+D53)</f>
        <v>4285875</v>
      </c>
      <c r="E54" s="27">
        <f>SUM(E20+E27+E30+E40+E45+E47+E46+E48+E49+E52+E53)</f>
        <v>4756048</v>
      </c>
      <c r="F54" s="419">
        <f>SUM(F20+F27+F30+F40+F45+F47+F46+F48+F49+F52+F53)</f>
        <v>4542802</v>
      </c>
      <c r="G54" s="507">
        <f t="shared" si="0"/>
        <v>95.5163194315953</v>
      </c>
      <c r="H54" s="508"/>
      <c r="I54" s="365"/>
      <c r="J54" s="364"/>
      <c r="K54" s="364"/>
      <c r="L54" s="364"/>
      <c r="M54" s="509"/>
    </row>
    <row r="55" spans="1:8" ht="13.5" thickTop="1">
      <c r="A55" s="14"/>
      <c r="B55" s="14"/>
      <c r="G55" s="87"/>
      <c r="H55" s="3"/>
    </row>
    <row r="56" spans="1:8" ht="13.5">
      <c r="A56" s="1241"/>
      <c r="B56" s="1241"/>
      <c r="G56" s="88"/>
      <c r="H56" s="89"/>
    </row>
    <row r="57" spans="1:2" ht="12.75">
      <c r="A57" s="1241"/>
      <c r="B57" s="1241"/>
    </row>
    <row r="58" spans="1:2" ht="12.75">
      <c r="A58" s="1241"/>
      <c r="B58" s="1241"/>
    </row>
    <row r="59" ht="12.75">
      <c r="B59" s="28"/>
    </row>
    <row r="60" ht="12.75">
      <c r="B60" s="3"/>
    </row>
    <row r="61" ht="12.75">
      <c r="B61" s="3"/>
    </row>
  </sheetData>
  <mergeCells count="21">
    <mergeCell ref="A58:B58"/>
    <mergeCell ref="A56:B56"/>
    <mergeCell ref="A54:B54"/>
    <mergeCell ref="A22:B22"/>
    <mergeCell ref="A23:B23"/>
    <mergeCell ref="A31:B31"/>
    <mergeCell ref="A30:B30"/>
    <mergeCell ref="A40:B40"/>
    <mergeCell ref="A57:B57"/>
    <mergeCell ref="A53:B53"/>
    <mergeCell ref="A3:M3"/>
    <mergeCell ref="A6:G6"/>
    <mergeCell ref="H6:M6"/>
    <mergeCell ref="A18:B18"/>
    <mergeCell ref="A20:B20"/>
    <mergeCell ref="A47:B47"/>
    <mergeCell ref="A48:B48"/>
    <mergeCell ref="A25:B25"/>
    <mergeCell ref="A46:B46"/>
    <mergeCell ref="A37:B37"/>
    <mergeCell ref="A21:B21"/>
  </mergeCells>
  <printOptions horizontalCentered="1"/>
  <pageMargins left="0.15748031496062992" right="0.15748031496062992" top="0.3" bottom="0.1968503937007874" header="0.27" footer="0.43"/>
  <pageSetup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A2" sqref="A2"/>
    </sheetView>
  </sheetViews>
  <sheetFormatPr defaultColWidth="9.00390625" defaultRowHeight="12.75"/>
  <cols>
    <col min="1" max="1" width="62.75390625" style="6" customWidth="1"/>
    <col min="2" max="2" width="13.75390625" style="6" customWidth="1"/>
    <col min="3" max="3" width="16.00390625" style="8" customWidth="1"/>
    <col min="4" max="4" width="15.00390625" style="6" customWidth="1"/>
    <col min="5" max="16384" width="9.125" style="6" customWidth="1"/>
  </cols>
  <sheetData>
    <row r="1" ht="15.75">
      <c r="A1" s="120" t="s">
        <v>220</v>
      </c>
    </row>
    <row r="2" ht="15.75">
      <c r="A2" s="8"/>
    </row>
    <row r="3" ht="15.75">
      <c r="A3" s="120"/>
    </row>
    <row r="4" ht="15.75">
      <c r="A4" s="8"/>
    </row>
    <row r="5" ht="15.75">
      <c r="A5" s="8"/>
    </row>
    <row r="6" spans="1:4" ht="15.75">
      <c r="A6" s="1234" t="s">
        <v>49</v>
      </c>
      <c r="B6" s="1330"/>
      <c r="C6" s="1241"/>
      <c r="D6" s="1255"/>
    </row>
    <row r="7" spans="1:4" ht="15.75">
      <c r="A7" s="1234" t="s">
        <v>768</v>
      </c>
      <c r="B7" s="1330"/>
      <c r="C7" s="1241"/>
      <c r="D7" s="1255"/>
    </row>
    <row r="8" ht="15.75">
      <c r="A8" s="8"/>
    </row>
    <row r="9" ht="15.75">
      <c r="A9" s="8"/>
    </row>
    <row r="10" ht="15.75">
      <c r="A10" s="8"/>
    </row>
    <row r="11" ht="16.5" thickBot="1">
      <c r="A11" s="8"/>
    </row>
    <row r="12" spans="1:4" ht="16.5" thickTop="1">
      <c r="A12" s="311" t="s">
        <v>698</v>
      </c>
      <c r="B12" s="312" t="s">
        <v>884</v>
      </c>
      <c r="C12" s="428" t="s">
        <v>1148</v>
      </c>
      <c r="D12" s="421" t="s">
        <v>1154</v>
      </c>
    </row>
    <row r="13" spans="1:4" ht="15" customHeight="1">
      <c r="A13" s="313" t="s">
        <v>757</v>
      </c>
      <c r="B13" s="274">
        <v>240</v>
      </c>
      <c r="C13" s="429">
        <v>240</v>
      </c>
      <c r="D13" s="422">
        <v>57</v>
      </c>
    </row>
    <row r="14" spans="1:4" ht="15" customHeight="1">
      <c r="A14" s="273" t="s">
        <v>758</v>
      </c>
      <c r="B14" s="274">
        <v>20000</v>
      </c>
      <c r="C14" s="429">
        <v>20000</v>
      </c>
      <c r="D14" s="422">
        <v>20745</v>
      </c>
    </row>
    <row r="15" spans="1:4" ht="15" customHeight="1">
      <c r="A15" s="273" t="s">
        <v>759</v>
      </c>
      <c r="B15" s="274">
        <v>800</v>
      </c>
      <c r="C15" s="429">
        <v>800</v>
      </c>
      <c r="D15" s="422">
        <v>427</v>
      </c>
    </row>
    <row r="16" spans="1:4" ht="15" customHeight="1">
      <c r="A16" s="273" t="s">
        <v>760</v>
      </c>
      <c r="B16" s="274">
        <v>4000</v>
      </c>
      <c r="C16" s="429">
        <v>4000</v>
      </c>
      <c r="D16" s="422">
        <v>2859</v>
      </c>
    </row>
    <row r="17" spans="1:4" ht="15" customHeight="1">
      <c r="A17" s="273" t="s">
        <v>761</v>
      </c>
      <c r="B17" s="274">
        <v>17000</v>
      </c>
      <c r="C17" s="429">
        <v>22000</v>
      </c>
      <c r="D17" s="422">
        <v>21455</v>
      </c>
    </row>
    <row r="18" spans="1:4" ht="15" customHeight="1">
      <c r="A18" s="273" t="s">
        <v>844</v>
      </c>
      <c r="B18" s="274">
        <v>10000</v>
      </c>
      <c r="C18" s="429">
        <v>5000</v>
      </c>
      <c r="D18" s="422">
        <v>1281</v>
      </c>
    </row>
    <row r="19" spans="1:4" ht="15" customHeight="1">
      <c r="A19" s="273" t="s">
        <v>800</v>
      </c>
      <c r="B19" s="274">
        <v>50000</v>
      </c>
      <c r="C19" s="429">
        <v>50000</v>
      </c>
      <c r="D19" s="422">
        <v>51428</v>
      </c>
    </row>
    <row r="20" spans="1:4" ht="15" customHeight="1">
      <c r="A20" s="314" t="s">
        <v>762</v>
      </c>
      <c r="B20" s="308"/>
      <c r="C20" s="430"/>
      <c r="D20" s="423"/>
    </row>
    <row r="21" spans="1:4" ht="15" customHeight="1">
      <c r="A21" s="314" t="s">
        <v>840</v>
      </c>
      <c r="B21" s="309">
        <v>16000</v>
      </c>
      <c r="C21" s="431">
        <v>16000</v>
      </c>
      <c r="D21" s="424">
        <v>17792</v>
      </c>
    </row>
    <row r="22" spans="1:4" ht="15" customHeight="1">
      <c r="A22" s="314" t="s">
        <v>841</v>
      </c>
      <c r="B22" s="309">
        <v>15000</v>
      </c>
      <c r="C22" s="431">
        <v>15000</v>
      </c>
      <c r="D22" s="424">
        <v>17918</v>
      </c>
    </row>
    <row r="23" spans="1:4" ht="15" customHeight="1">
      <c r="A23" s="314" t="s">
        <v>842</v>
      </c>
      <c r="B23" s="309">
        <v>5000</v>
      </c>
      <c r="C23" s="431">
        <v>5000</v>
      </c>
      <c r="D23" s="424">
        <v>4791</v>
      </c>
    </row>
    <row r="24" spans="1:4" ht="15" customHeight="1">
      <c r="A24" s="314" t="s">
        <v>843</v>
      </c>
      <c r="B24" s="309">
        <v>6000</v>
      </c>
      <c r="C24" s="431">
        <v>6000</v>
      </c>
      <c r="D24" s="424">
        <v>7718</v>
      </c>
    </row>
    <row r="25" spans="1:4" ht="15" customHeight="1">
      <c r="A25" s="314" t="s">
        <v>985</v>
      </c>
      <c r="B25" s="309"/>
      <c r="C25" s="431">
        <v>1936</v>
      </c>
      <c r="D25" s="424">
        <v>1936</v>
      </c>
    </row>
    <row r="26" spans="1:4" ht="15" customHeight="1">
      <c r="A26" s="273" t="s">
        <v>986</v>
      </c>
      <c r="B26" s="275"/>
      <c r="C26" s="432">
        <v>4668</v>
      </c>
      <c r="D26" s="425">
        <v>4668</v>
      </c>
    </row>
    <row r="27" spans="1:4" ht="15" customHeight="1">
      <c r="A27" s="273" t="s">
        <v>846</v>
      </c>
      <c r="B27" s="275">
        <v>12000</v>
      </c>
      <c r="C27" s="429">
        <v>12000</v>
      </c>
      <c r="D27" s="422">
        <v>8213</v>
      </c>
    </row>
    <row r="28" spans="1:4" ht="15" customHeight="1">
      <c r="A28" s="273" t="s">
        <v>1057</v>
      </c>
      <c r="B28" s="275"/>
      <c r="C28" s="429">
        <v>2112</v>
      </c>
      <c r="D28" s="422">
        <v>1792</v>
      </c>
    </row>
    <row r="29" spans="1:4" ht="15" customHeight="1">
      <c r="A29" s="315" t="s">
        <v>873</v>
      </c>
      <c r="B29" s="310">
        <f>SUM(B13:B28)</f>
        <v>156040</v>
      </c>
      <c r="C29" s="433">
        <f>SUM(C13:C28)</f>
        <v>164756</v>
      </c>
      <c r="D29" s="426">
        <f>SUM(D13:D28)</f>
        <v>163080</v>
      </c>
    </row>
    <row r="30" spans="1:4" ht="15" customHeight="1">
      <c r="A30" s="315"/>
      <c r="B30" s="274"/>
      <c r="C30" s="429"/>
      <c r="D30" s="422"/>
    </row>
    <row r="31" spans="1:4" ht="15" customHeight="1">
      <c r="A31" s="273" t="s">
        <v>763</v>
      </c>
      <c r="B31" s="274">
        <v>800</v>
      </c>
      <c r="C31" s="429">
        <v>800</v>
      </c>
      <c r="D31" s="422">
        <v>619</v>
      </c>
    </row>
    <row r="32" spans="1:4" ht="15" customHeight="1">
      <c r="A32" s="273" t="s">
        <v>764</v>
      </c>
      <c r="B32" s="274">
        <v>7000</v>
      </c>
      <c r="C32" s="429">
        <v>7000</v>
      </c>
      <c r="D32" s="422">
        <v>6433</v>
      </c>
    </row>
    <row r="33" spans="1:4" ht="15" customHeight="1">
      <c r="A33" s="315" t="s">
        <v>765</v>
      </c>
      <c r="B33" s="310">
        <f>SUM(B31:B32)</f>
        <v>7800</v>
      </c>
      <c r="C33" s="433">
        <f>SUM(C31:C32)</f>
        <v>7800</v>
      </c>
      <c r="D33" s="426">
        <f>SUM(D31:D32)</f>
        <v>7052</v>
      </c>
    </row>
    <row r="34" spans="1:4" ht="15" customHeight="1">
      <c r="A34" s="316"/>
      <c r="B34" s="274"/>
      <c r="C34" s="429"/>
      <c r="D34" s="422"/>
    </row>
    <row r="35" spans="1:4" ht="17.25" customHeight="1" thickBot="1">
      <c r="A35" s="317" t="s">
        <v>766</v>
      </c>
      <c r="B35" s="276">
        <f>SUM(B29+B33)</f>
        <v>163840</v>
      </c>
      <c r="C35" s="434">
        <f>SUM(C29+C33)</f>
        <v>172556</v>
      </c>
      <c r="D35" s="427">
        <f>SUM(D29+D33)</f>
        <v>170132</v>
      </c>
    </row>
    <row r="36" ht="16.5" thickTop="1"/>
  </sheetData>
  <mergeCells count="2">
    <mergeCell ref="A6:D6"/>
    <mergeCell ref="A7:D7"/>
  </mergeCells>
  <printOptions horizontalCentered="1"/>
  <pageMargins left="0.15748031496062992" right="0.15748031496062992" top="0.984251968503937" bottom="0.984251968503937" header="0.5118110236220472" footer="0.5118110236220472"/>
  <pageSetup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72"/>
  <sheetViews>
    <sheetView workbookViewId="0" topLeftCell="A1">
      <selection activeCell="A62" sqref="A62"/>
    </sheetView>
  </sheetViews>
  <sheetFormatPr defaultColWidth="9.00390625" defaultRowHeight="12.75"/>
  <cols>
    <col min="1" max="1" width="66.625" style="6" customWidth="1"/>
    <col min="2" max="4" width="12.75390625" style="6" customWidth="1"/>
    <col min="5" max="16384" width="9.125" style="6" customWidth="1"/>
  </cols>
  <sheetData>
    <row r="1" ht="12.75">
      <c r="A1" s="120" t="s">
        <v>767</v>
      </c>
    </row>
    <row r="2" ht="15" customHeight="1">
      <c r="A2" s="8"/>
    </row>
    <row r="3" spans="1:4" ht="15.75">
      <c r="A3" s="1234" t="s">
        <v>120</v>
      </c>
      <c r="B3" s="1330"/>
      <c r="C3" s="1255"/>
      <c r="D3" s="1255"/>
    </row>
    <row r="4" spans="1:4" ht="15.75">
      <c r="A4" s="1215" t="s">
        <v>768</v>
      </c>
      <c r="B4" s="1331"/>
      <c r="C4" s="1255"/>
      <c r="D4" s="1255"/>
    </row>
    <row r="5" spans="1:2" ht="16.5" thickBot="1">
      <c r="A5" s="321"/>
      <c r="B5" s="322"/>
    </row>
    <row r="6" spans="1:4" ht="15" customHeight="1" thickTop="1">
      <c r="A6" s="94"/>
      <c r="B6" s="318" t="s">
        <v>824</v>
      </c>
      <c r="C6" s="436" t="s">
        <v>1148</v>
      </c>
      <c r="D6" s="435" t="s">
        <v>1154</v>
      </c>
    </row>
    <row r="7" spans="1:4" ht="15" customHeight="1">
      <c r="A7" s="97" t="s">
        <v>769</v>
      </c>
      <c r="B7" s="319"/>
      <c r="C7" s="66"/>
      <c r="D7" s="414"/>
    </row>
    <row r="8" spans="1:4" ht="15" customHeight="1">
      <c r="A8" s="95" t="s">
        <v>967</v>
      </c>
      <c r="B8" s="339">
        <v>57800</v>
      </c>
      <c r="C8" s="18">
        <v>52275</v>
      </c>
      <c r="D8" s="412">
        <v>52275</v>
      </c>
    </row>
    <row r="9" spans="1:4" ht="13.5" customHeight="1">
      <c r="A9" s="95" t="s">
        <v>1024</v>
      </c>
      <c r="B9" s="339">
        <v>360</v>
      </c>
      <c r="C9" s="18">
        <v>360</v>
      </c>
      <c r="D9" s="412"/>
    </row>
    <row r="10" spans="1:4" ht="13.5" customHeight="1">
      <c r="A10" s="95" t="s">
        <v>775</v>
      </c>
      <c r="B10" s="339">
        <v>5000</v>
      </c>
      <c r="C10" s="18">
        <v>5000</v>
      </c>
      <c r="D10" s="412">
        <v>5000</v>
      </c>
    </row>
    <row r="11" spans="1:4" ht="13.5" customHeight="1">
      <c r="A11" s="95" t="s">
        <v>776</v>
      </c>
      <c r="B11" s="339">
        <v>7000</v>
      </c>
      <c r="C11" s="18">
        <v>7000</v>
      </c>
      <c r="D11" s="412">
        <v>7000</v>
      </c>
    </row>
    <row r="12" spans="1:4" ht="13.5" customHeight="1">
      <c r="A12" s="95" t="s">
        <v>777</v>
      </c>
      <c r="B12" s="339">
        <v>5500</v>
      </c>
      <c r="C12" s="18">
        <v>5500</v>
      </c>
      <c r="D12" s="412">
        <v>5131</v>
      </c>
    </row>
    <row r="13" spans="1:4" ht="13.5" customHeight="1">
      <c r="A13" s="95" t="s">
        <v>778</v>
      </c>
      <c r="B13" s="339">
        <v>500</v>
      </c>
      <c r="C13" s="18">
        <v>500</v>
      </c>
      <c r="D13" s="412">
        <v>500</v>
      </c>
    </row>
    <row r="14" spans="1:4" ht="13.5" customHeight="1">
      <c r="A14" s="95" t="s">
        <v>791</v>
      </c>
      <c r="B14" s="339">
        <v>2000</v>
      </c>
      <c r="C14" s="18">
        <v>590</v>
      </c>
      <c r="D14" s="412">
        <v>170</v>
      </c>
    </row>
    <row r="15" spans="1:4" ht="13.5" customHeight="1">
      <c r="A15" s="95" t="s">
        <v>779</v>
      </c>
      <c r="B15" s="339">
        <v>5000</v>
      </c>
      <c r="C15" s="18">
        <v>5000</v>
      </c>
      <c r="D15" s="412">
        <v>5000</v>
      </c>
    </row>
    <row r="16" spans="1:4" ht="13.5" customHeight="1">
      <c r="A16" s="95" t="s">
        <v>874</v>
      </c>
      <c r="B16" s="339">
        <v>1500</v>
      </c>
      <c r="C16" s="18">
        <v>1500</v>
      </c>
      <c r="D16" s="412">
        <v>1500</v>
      </c>
    </row>
    <row r="17" spans="1:4" ht="13.5" customHeight="1">
      <c r="A17" s="95" t="s">
        <v>973</v>
      </c>
      <c r="B17" s="339">
        <v>1500</v>
      </c>
      <c r="C17" s="18">
        <v>1500</v>
      </c>
      <c r="D17" s="412">
        <v>1500</v>
      </c>
    </row>
    <row r="18" spans="1:4" ht="13.5" customHeight="1">
      <c r="A18" s="95" t="s">
        <v>780</v>
      </c>
      <c r="B18" s="339">
        <v>500</v>
      </c>
      <c r="C18" s="18">
        <v>500</v>
      </c>
      <c r="D18" s="412">
        <v>500</v>
      </c>
    </row>
    <row r="19" spans="1:4" ht="13.5" customHeight="1">
      <c r="A19" s="95" t="s">
        <v>781</v>
      </c>
      <c r="B19" s="339">
        <v>2816</v>
      </c>
      <c r="C19" s="18">
        <v>2816</v>
      </c>
      <c r="D19" s="412">
        <v>2772</v>
      </c>
    </row>
    <row r="20" spans="1:4" ht="13.5" customHeight="1">
      <c r="A20" s="95" t="s">
        <v>782</v>
      </c>
      <c r="B20" s="339">
        <v>3000</v>
      </c>
      <c r="C20" s="18">
        <v>1255</v>
      </c>
      <c r="D20" s="412">
        <v>935</v>
      </c>
    </row>
    <row r="21" spans="1:4" ht="13.5" customHeight="1">
      <c r="A21" s="95" t="s">
        <v>875</v>
      </c>
      <c r="B21" s="339">
        <v>22000</v>
      </c>
      <c r="C21" s="18">
        <v>23450</v>
      </c>
      <c r="D21" s="412">
        <v>23450</v>
      </c>
    </row>
    <row r="22" spans="1:4" ht="13.5" customHeight="1">
      <c r="A22" s="96" t="s">
        <v>783</v>
      </c>
      <c r="B22" s="340">
        <v>2000</v>
      </c>
      <c r="C22" s="18">
        <v>2000</v>
      </c>
      <c r="D22" s="412">
        <v>2000</v>
      </c>
    </row>
    <row r="23" spans="1:4" ht="13.5" customHeight="1">
      <c r="A23" s="96" t="s">
        <v>784</v>
      </c>
      <c r="B23" s="340">
        <v>350</v>
      </c>
      <c r="C23" s="18">
        <v>350</v>
      </c>
      <c r="D23" s="412">
        <v>350</v>
      </c>
    </row>
    <row r="24" spans="1:4" ht="13.5" customHeight="1">
      <c r="A24" s="95" t="s">
        <v>785</v>
      </c>
      <c r="B24" s="339">
        <v>250</v>
      </c>
      <c r="C24" s="18">
        <v>250</v>
      </c>
      <c r="D24" s="412">
        <v>250</v>
      </c>
    </row>
    <row r="25" spans="1:4" ht="13.5" customHeight="1">
      <c r="A25" s="95" t="s">
        <v>876</v>
      </c>
      <c r="B25" s="341">
        <v>27000</v>
      </c>
      <c r="C25" s="18">
        <v>31240</v>
      </c>
      <c r="D25" s="412">
        <v>31240</v>
      </c>
    </row>
    <row r="26" spans="1:4" ht="13.5" customHeight="1">
      <c r="A26" s="95" t="s">
        <v>792</v>
      </c>
      <c r="B26" s="341">
        <v>1000</v>
      </c>
      <c r="C26" s="18">
        <v>1000</v>
      </c>
      <c r="D26" s="412"/>
    </row>
    <row r="27" spans="1:4" ht="13.5" customHeight="1">
      <c r="A27" s="95" t="s">
        <v>877</v>
      </c>
      <c r="B27" s="341">
        <v>10000</v>
      </c>
      <c r="C27" s="18">
        <v>3000</v>
      </c>
      <c r="D27" s="412">
        <v>3000</v>
      </c>
    </row>
    <row r="28" spans="1:4" ht="13.5" customHeight="1">
      <c r="A28" s="95" t="s">
        <v>786</v>
      </c>
      <c r="B28" s="341">
        <v>3000</v>
      </c>
      <c r="C28" s="18">
        <v>3000</v>
      </c>
      <c r="D28" s="412">
        <v>3000</v>
      </c>
    </row>
    <row r="29" spans="1:4" ht="13.5" customHeight="1">
      <c r="A29" s="95" t="s">
        <v>787</v>
      </c>
      <c r="B29" s="341">
        <v>300</v>
      </c>
      <c r="C29" s="18">
        <v>300</v>
      </c>
      <c r="D29" s="412">
        <v>300</v>
      </c>
    </row>
    <row r="30" spans="1:4" ht="13.5" customHeight="1">
      <c r="A30" s="95" t="s">
        <v>788</v>
      </c>
      <c r="B30" s="341">
        <v>1500</v>
      </c>
      <c r="C30" s="18">
        <v>1500</v>
      </c>
      <c r="D30" s="412">
        <v>1500</v>
      </c>
    </row>
    <row r="31" spans="1:4" ht="13.5" customHeight="1">
      <c r="A31" s="95" t="s">
        <v>936</v>
      </c>
      <c r="B31" s="341">
        <v>3000</v>
      </c>
      <c r="C31" s="18">
        <v>3000</v>
      </c>
      <c r="D31" s="412">
        <v>3000</v>
      </c>
    </row>
    <row r="32" spans="1:4" ht="13.5" customHeight="1">
      <c r="A32" s="95" t="s">
        <v>831</v>
      </c>
      <c r="B32" s="341">
        <v>1200</v>
      </c>
      <c r="C32" s="18">
        <v>1200</v>
      </c>
      <c r="D32" s="412">
        <v>1200</v>
      </c>
    </row>
    <row r="33" spans="1:4" ht="13.5" customHeight="1">
      <c r="A33" s="95" t="s">
        <v>826</v>
      </c>
      <c r="B33" s="341">
        <v>1000</v>
      </c>
      <c r="C33" s="18">
        <v>1000</v>
      </c>
      <c r="D33" s="412">
        <v>1000</v>
      </c>
    </row>
    <row r="34" spans="1:4" ht="13.5" customHeight="1">
      <c r="A34" s="95" t="s">
        <v>827</v>
      </c>
      <c r="B34" s="341">
        <v>300</v>
      </c>
      <c r="C34" s="18">
        <v>300</v>
      </c>
      <c r="D34" s="412">
        <v>300</v>
      </c>
    </row>
    <row r="35" spans="1:4" ht="13.5" customHeight="1">
      <c r="A35" s="95" t="s">
        <v>793</v>
      </c>
      <c r="B35" s="341">
        <v>2000</v>
      </c>
      <c r="C35" s="18">
        <v>1160</v>
      </c>
      <c r="D35" s="412">
        <v>1095</v>
      </c>
    </row>
    <row r="36" spans="1:4" ht="13.5" customHeight="1">
      <c r="A36" s="95" t="s">
        <v>878</v>
      </c>
      <c r="B36" s="341">
        <v>300</v>
      </c>
      <c r="C36" s="18">
        <v>300</v>
      </c>
      <c r="D36" s="412"/>
    </row>
    <row r="37" spans="1:4" ht="13.5" customHeight="1">
      <c r="A37" s="95" t="s">
        <v>121</v>
      </c>
      <c r="B37" s="341">
        <v>4796</v>
      </c>
      <c r="C37" s="18">
        <v>4796</v>
      </c>
      <c r="D37" s="412">
        <v>4796</v>
      </c>
    </row>
    <row r="38" spans="1:4" ht="13.5" customHeight="1">
      <c r="A38" s="95" t="s">
        <v>975</v>
      </c>
      <c r="B38" s="341">
        <v>1800</v>
      </c>
      <c r="C38" s="18">
        <v>1800</v>
      </c>
      <c r="D38" s="412">
        <v>1800</v>
      </c>
    </row>
    <row r="39" spans="1:4" ht="13.5" customHeight="1">
      <c r="A39" s="95" t="s">
        <v>976</v>
      </c>
      <c r="B39" s="341">
        <v>1500</v>
      </c>
      <c r="C39" s="18">
        <v>1500</v>
      </c>
      <c r="D39" s="412">
        <v>1500</v>
      </c>
    </row>
    <row r="40" spans="1:4" ht="13.5" customHeight="1">
      <c r="A40" s="95" t="s">
        <v>977</v>
      </c>
      <c r="B40" s="341">
        <v>200</v>
      </c>
      <c r="C40" s="18"/>
      <c r="D40" s="412"/>
    </row>
    <row r="41" spans="1:4" ht="13.5" customHeight="1">
      <c r="A41" s="95" t="s">
        <v>1023</v>
      </c>
      <c r="B41" s="341"/>
      <c r="C41" s="18">
        <v>1806</v>
      </c>
      <c r="D41" s="412">
        <v>1806</v>
      </c>
    </row>
    <row r="42" spans="1:4" ht="13.5" customHeight="1">
      <c r="A42" s="95" t="s">
        <v>1062</v>
      </c>
      <c r="B42" s="341"/>
      <c r="C42" s="18">
        <v>11050</v>
      </c>
      <c r="D42" s="412">
        <v>11050</v>
      </c>
    </row>
    <row r="43" spans="1:4" ht="13.5" customHeight="1">
      <c r="A43" s="95" t="s">
        <v>1063</v>
      </c>
      <c r="B43" s="341"/>
      <c r="C43" s="18">
        <v>2765</v>
      </c>
      <c r="D43" s="412">
        <v>2141</v>
      </c>
    </row>
    <row r="44" spans="1:4" ht="13.5" customHeight="1">
      <c r="A44" s="95" t="s">
        <v>1064</v>
      </c>
      <c r="B44" s="341"/>
      <c r="C44" s="18">
        <v>150</v>
      </c>
      <c r="D44" s="412">
        <v>150</v>
      </c>
    </row>
    <row r="45" spans="1:4" ht="13.5" customHeight="1">
      <c r="A45" s="95" t="s">
        <v>1065</v>
      </c>
      <c r="B45" s="341"/>
      <c r="C45" s="18">
        <v>2000</v>
      </c>
      <c r="D45" s="412">
        <v>2000</v>
      </c>
    </row>
    <row r="46" spans="1:4" ht="13.5" customHeight="1">
      <c r="A46" s="95" t="s">
        <v>1066</v>
      </c>
      <c r="B46" s="341"/>
      <c r="C46" s="18">
        <v>438</v>
      </c>
      <c r="D46" s="412">
        <v>438</v>
      </c>
    </row>
    <row r="47" spans="1:4" ht="13.5" customHeight="1">
      <c r="A47" s="95" t="s">
        <v>1138</v>
      </c>
      <c r="B47" s="341"/>
      <c r="C47" s="18">
        <v>32</v>
      </c>
      <c r="D47" s="412">
        <v>32</v>
      </c>
    </row>
    <row r="48" spans="1:4" ht="13.5" customHeight="1">
      <c r="A48" s="95" t="s">
        <v>1139</v>
      </c>
      <c r="B48" s="341"/>
      <c r="C48" s="18">
        <v>22</v>
      </c>
      <c r="D48" s="412">
        <v>22</v>
      </c>
    </row>
    <row r="49" spans="1:4" ht="13.5" customHeight="1">
      <c r="A49" s="95" t="s">
        <v>1140</v>
      </c>
      <c r="B49" s="341"/>
      <c r="C49" s="18">
        <v>180</v>
      </c>
      <c r="D49" s="412">
        <v>180</v>
      </c>
    </row>
    <row r="50" spans="1:4" ht="13.5" customHeight="1">
      <c r="A50" s="95" t="s">
        <v>1152</v>
      </c>
      <c r="B50" s="341">
        <v>300</v>
      </c>
      <c r="C50" s="18">
        <v>350</v>
      </c>
      <c r="D50" s="412">
        <v>345</v>
      </c>
    </row>
    <row r="51" spans="1:4" ht="13.5" customHeight="1">
      <c r="A51" s="96" t="s">
        <v>1165</v>
      </c>
      <c r="B51" s="447"/>
      <c r="C51" s="18"/>
      <c r="D51" s="93">
        <v>1746</v>
      </c>
    </row>
    <row r="52" spans="1:4" ht="13.5" customHeight="1">
      <c r="A52" s="96" t="s">
        <v>1167</v>
      </c>
      <c r="B52" s="447"/>
      <c r="C52" s="18"/>
      <c r="D52" s="93">
        <v>108</v>
      </c>
    </row>
    <row r="53" spans="1:4" ht="13.5" customHeight="1">
      <c r="A53" s="96" t="s">
        <v>1166</v>
      </c>
      <c r="B53" s="447"/>
      <c r="C53" s="18"/>
      <c r="D53" s="93">
        <v>350</v>
      </c>
    </row>
    <row r="54" spans="1:4" ht="13.5" customHeight="1">
      <c r="A54" s="96" t="s">
        <v>1168</v>
      </c>
      <c r="B54" s="447"/>
      <c r="C54" s="18"/>
      <c r="D54" s="93">
        <v>33</v>
      </c>
    </row>
    <row r="55" spans="1:4" ht="13.5" customHeight="1">
      <c r="A55" s="96" t="s">
        <v>1169</v>
      </c>
      <c r="B55" s="447"/>
      <c r="C55" s="18"/>
      <c r="D55" s="93">
        <v>479</v>
      </c>
    </row>
    <row r="56" spans="1:4" ht="13.5" customHeight="1">
      <c r="A56" s="403" t="s">
        <v>691</v>
      </c>
      <c r="B56" s="858">
        <f>SUM(B8:B55)</f>
        <v>176272</v>
      </c>
      <c r="C56" s="858">
        <f>SUM(C8:C55)</f>
        <v>183735</v>
      </c>
      <c r="D56" s="476">
        <f>SUM(D8:D55)</f>
        <v>182944</v>
      </c>
    </row>
    <row r="57" spans="1:4" ht="13.5" customHeight="1">
      <c r="A57" s="96"/>
      <c r="B57" s="447"/>
      <c r="C57" s="18"/>
      <c r="D57" s="93"/>
    </row>
    <row r="58" spans="1:4" ht="13.5" customHeight="1">
      <c r="A58" s="403" t="s">
        <v>81</v>
      </c>
      <c r="B58" s="447"/>
      <c r="C58" s="18"/>
      <c r="D58" s="93"/>
    </row>
    <row r="59" spans="1:4" ht="13.5" customHeight="1">
      <c r="A59" s="96" t="s">
        <v>789</v>
      </c>
      <c r="B59" s="447">
        <v>17760</v>
      </c>
      <c r="C59" s="18">
        <v>17760</v>
      </c>
      <c r="D59" s="93">
        <v>17760</v>
      </c>
    </row>
    <row r="60" spans="1:4" ht="13.5" customHeight="1">
      <c r="A60" s="96" t="s">
        <v>832</v>
      </c>
      <c r="B60" s="447">
        <v>1000</v>
      </c>
      <c r="C60" s="18">
        <v>1000</v>
      </c>
      <c r="D60" s="93">
        <v>800</v>
      </c>
    </row>
    <row r="61" spans="1:4" ht="13.5" customHeight="1">
      <c r="A61" s="96" t="s">
        <v>1048</v>
      </c>
      <c r="B61" s="447">
        <v>2400</v>
      </c>
      <c r="C61" s="18">
        <v>2400</v>
      </c>
      <c r="D61" s="93">
        <v>2415</v>
      </c>
    </row>
    <row r="62" spans="1:4" ht="13.5" customHeight="1">
      <c r="A62" s="96" t="s">
        <v>935</v>
      </c>
      <c r="B62" s="447">
        <v>2765</v>
      </c>
      <c r="C62" s="18"/>
      <c r="D62" s="93"/>
    </row>
    <row r="63" spans="1:4" ht="13.5" customHeight="1">
      <c r="A63" s="96" t="s">
        <v>978</v>
      </c>
      <c r="B63" s="447">
        <v>500</v>
      </c>
      <c r="C63" s="18">
        <v>500</v>
      </c>
      <c r="D63" s="93">
        <v>500</v>
      </c>
    </row>
    <row r="64" spans="1:4" ht="13.5" customHeight="1">
      <c r="A64" s="96" t="s">
        <v>1004</v>
      </c>
      <c r="B64" s="447"/>
      <c r="C64" s="18">
        <v>5000</v>
      </c>
      <c r="D64" s="93">
        <v>5000</v>
      </c>
    </row>
    <row r="65" spans="1:4" ht="13.5" customHeight="1">
      <c r="A65" s="96" t="s">
        <v>1120</v>
      </c>
      <c r="B65" s="447"/>
      <c r="C65" s="18">
        <v>1212</v>
      </c>
      <c r="D65" s="93">
        <v>1425</v>
      </c>
    </row>
    <row r="66" spans="1:4" ht="13.5" customHeight="1">
      <c r="A66" s="96" t="s">
        <v>1067</v>
      </c>
      <c r="B66" s="447"/>
      <c r="C66" s="18">
        <v>870</v>
      </c>
      <c r="D66" s="93">
        <v>870</v>
      </c>
    </row>
    <row r="67" spans="1:4" ht="13.5" customHeight="1">
      <c r="A67" s="96" t="s">
        <v>1121</v>
      </c>
      <c r="B67" s="447"/>
      <c r="C67" s="18">
        <v>700</v>
      </c>
      <c r="D67" s="93">
        <v>700</v>
      </c>
    </row>
    <row r="68" spans="1:4" ht="13.5" customHeight="1">
      <c r="A68" s="96" t="s">
        <v>1172</v>
      </c>
      <c r="B68" s="447"/>
      <c r="C68" s="18">
        <v>1000</v>
      </c>
      <c r="D68" s="93">
        <v>1000</v>
      </c>
    </row>
    <row r="69" spans="1:4" ht="15" customHeight="1">
      <c r="A69" s="403" t="s">
        <v>691</v>
      </c>
      <c r="B69" s="858">
        <f>SUM(B59:B68)</f>
        <v>24425</v>
      </c>
      <c r="C69" s="858">
        <f>SUM(C59:C68)</f>
        <v>30442</v>
      </c>
      <c r="D69" s="476">
        <f>SUM(D59:D68)</f>
        <v>30470</v>
      </c>
    </row>
    <row r="70" spans="1:4" ht="15" customHeight="1">
      <c r="A70" s="403"/>
      <c r="B70" s="858"/>
      <c r="C70" s="342"/>
      <c r="D70" s="157"/>
    </row>
    <row r="71" spans="1:4" ht="15" customHeight="1" thickBot="1">
      <c r="A71" s="98" t="s">
        <v>608</v>
      </c>
      <c r="B71" s="320">
        <f>SUM(B56+B69)</f>
        <v>200697</v>
      </c>
      <c r="C71" s="456">
        <f>SUM(C56+C69)</f>
        <v>214177</v>
      </c>
      <c r="D71" s="455">
        <f>SUM(D56+D69)</f>
        <v>213414</v>
      </c>
    </row>
    <row r="72" ht="13.5" thickTop="1">
      <c r="C72" s="467"/>
    </row>
  </sheetData>
  <mergeCells count="2">
    <mergeCell ref="A3:D3"/>
    <mergeCell ref="A4:D4"/>
  </mergeCells>
  <printOptions horizontalCentered="1"/>
  <pageMargins left="0.1968503937007874" right="0.2755905511811024" top="0.52" bottom="0.32" header="0.38" footer="0.22"/>
  <pageSetup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1">
      <selection activeCell="D54" sqref="D54"/>
    </sheetView>
  </sheetViews>
  <sheetFormatPr defaultColWidth="9.00390625" defaultRowHeight="12.75"/>
  <cols>
    <col min="1" max="1" width="61.00390625" style="0" customWidth="1"/>
    <col min="2" max="2" width="8.875" style="0" customWidth="1"/>
    <col min="3" max="3" width="10.625" style="0" customWidth="1"/>
    <col min="4" max="4" width="9.875" style="0" bestFit="1" customWidth="1"/>
    <col min="5" max="5" width="8.75390625" style="0" bestFit="1" customWidth="1"/>
  </cols>
  <sheetData>
    <row r="1" spans="1:4" ht="12.75">
      <c r="A1" s="163" t="s">
        <v>872</v>
      </c>
      <c r="B1" s="6"/>
      <c r="C1" s="6"/>
      <c r="D1" s="6"/>
    </row>
    <row r="2" spans="1:4" ht="12.75">
      <c r="A2" s="6"/>
      <c r="B2" s="6"/>
      <c r="C2" s="6"/>
      <c r="D2" s="6"/>
    </row>
    <row r="3" spans="1:4" ht="12.75">
      <c r="A3" s="6"/>
      <c r="B3" s="6"/>
      <c r="C3" s="6"/>
      <c r="D3" s="6"/>
    </row>
    <row r="4" spans="1:4" ht="12.75">
      <c r="A4" s="1332" t="s">
        <v>772</v>
      </c>
      <c r="B4" s="1333"/>
      <c r="C4" s="1255"/>
      <c r="D4" s="1255"/>
    </row>
    <row r="5" spans="1:4" ht="12.75">
      <c r="A5" s="1334" t="s">
        <v>1034</v>
      </c>
      <c r="B5" s="1255"/>
      <c r="C5" s="1255"/>
      <c r="D5" s="1255"/>
    </row>
    <row r="6" spans="1:4" ht="13.5" thickBot="1">
      <c r="A6" s="3"/>
      <c r="B6" s="3"/>
      <c r="C6" s="6"/>
      <c r="D6" s="6"/>
    </row>
    <row r="7" spans="1:11" ht="13.5" thickTop="1">
      <c r="A7" s="155"/>
      <c r="B7" s="180" t="s">
        <v>627</v>
      </c>
      <c r="C7" s="307" t="s">
        <v>1148</v>
      </c>
      <c r="D7" s="437" t="s">
        <v>1154</v>
      </c>
      <c r="H7" s="163"/>
      <c r="I7" s="6"/>
      <c r="J7" s="6"/>
      <c r="K7" s="6"/>
    </row>
    <row r="8" spans="1:13" ht="12.75">
      <c r="A8" s="138" t="s">
        <v>771</v>
      </c>
      <c r="B8" s="29"/>
      <c r="C8" s="66"/>
      <c r="D8" s="414"/>
      <c r="G8" s="468"/>
      <c r="H8" s="702"/>
      <c r="I8" s="702"/>
      <c r="J8" s="702"/>
      <c r="K8" s="702"/>
      <c r="L8" s="468"/>
      <c r="M8" s="468"/>
    </row>
    <row r="9" spans="1:13" ht="12.75">
      <c r="A9" s="24" t="s">
        <v>1055</v>
      </c>
      <c r="B9" s="29">
        <v>15000</v>
      </c>
      <c r="C9" s="18">
        <v>23794</v>
      </c>
      <c r="D9" s="412">
        <v>27103</v>
      </c>
      <c r="G9" s="468"/>
      <c r="H9" s="702"/>
      <c r="I9" s="702"/>
      <c r="J9" s="702"/>
      <c r="K9" s="702"/>
      <c r="L9" s="468"/>
      <c r="M9" s="468"/>
    </row>
    <row r="10" spans="1:13" ht="12.75">
      <c r="A10" s="158" t="s">
        <v>966</v>
      </c>
      <c r="B10" s="29">
        <v>14000</v>
      </c>
      <c r="C10" s="18">
        <v>14286</v>
      </c>
      <c r="D10" s="412">
        <v>14286</v>
      </c>
      <c r="G10" s="479"/>
      <c r="H10" s="703"/>
      <c r="I10" s="704"/>
      <c r="J10" s="479"/>
      <c r="K10" s="479"/>
      <c r="L10" s="468"/>
      <c r="M10" s="468"/>
    </row>
    <row r="11" spans="1:13" ht="12.75">
      <c r="A11" s="24" t="s">
        <v>871</v>
      </c>
      <c r="B11" s="29">
        <v>412</v>
      </c>
      <c r="C11" s="18">
        <v>412</v>
      </c>
      <c r="D11" s="412"/>
      <c r="G11" s="479"/>
      <c r="H11" s="475"/>
      <c r="I11" s="479"/>
      <c r="J11" s="479"/>
      <c r="K11" s="479"/>
      <c r="L11" s="468"/>
      <c r="M11" s="468"/>
    </row>
    <row r="12" spans="1:13" ht="12.75">
      <c r="A12" s="24" t="s">
        <v>1153</v>
      </c>
      <c r="B12" s="29">
        <v>300</v>
      </c>
      <c r="C12" s="18"/>
      <c r="D12" s="412"/>
      <c r="G12" s="479"/>
      <c r="H12" s="559"/>
      <c r="I12" s="559"/>
      <c r="J12" s="559"/>
      <c r="K12" s="559"/>
      <c r="L12" s="468"/>
      <c r="M12" s="468"/>
    </row>
    <row r="13" spans="1:13" ht="12.75">
      <c r="A13" s="24" t="s">
        <v>829</v>
      </c>
      <c r="B13" s="29">
        <v>2500</v>
      </c>
      <c r="C13" s="18">
        <v>3350</v>
      </c>
      <c r="D13" s="412">
        <v>2542</v>
      </c>
      <c r="G13" s="479"/>
      <c r="H13" s="559"/>
      <c r="I13" s="475"/>
      <c r="J13" s="475"/>
      <c r="K13" s="475"/>
      <c r="L13" s="468"/>
      <c r="M13" s="468"/>
    </row>
    <row r="14" spans="1:13" ht="12.75">
      <c r="A14" s="24" t="s">
        <v>1005</v>
      </c>
      <c r="B14" s="29">
        <v>5000</v>
      </c>
      <c r="C14" s="18">
        <v>63424</v>
      </c>
      <c r="D14" s="412">
        <v>63424</v>
      </c>
      <c r="G14" s="479"/>
      <c r="H14" s="558"/>
      <c r="I14" s="560"/>
      <c r="J14" s="559"/>
      <c r="K14" s="559"/>
      <c r="L14" s="468"/>
      <c r="M14" s="468"/>
    </row>
    <row r="15" spans="1:13" ht="12.75">
      <c r="A15" s="24" t="s">
        <v>965</v>
      </c>
      <c r="B15" s="29">
        <v>1500</v>
      </c>
      <c r="C15" s="18">
        <v>1500</v>
      </c>
      <c r="D15" s="412"/>
      <c r="G15" s="479"/>
      <c r="H15" s="559"/>
      <c r="I15" s="560"/>
      <c r="J15" s="560"/>
      <c r="K15" s="560"/>
      <c r="L15" s="468"/>
      <c r="M15" s="468"/>
    </row>
    <row r="16" spans="1:13" ht="12.75">
      <c r="A16" s="24" t="s">
        <v>998</v>
      </c>
      <c r="B16" s="29"/>
      <c r="C16" s="18">
        <v>1936</v>
      </c>
      <c r="D16" s="412">
        <v>1936</v>
      </c>
      <c r="G16" s="479"/>
      <c r="H16" s="559"/>
      <c r="I16" s="560"/>
      <c r="J16" s="560"/>
      <c r="K16" s="560"/>
      <c r="L16" s="468"/>
      <c r="M16" s="468"/>
    </row>
    <row r="17" spans="1:13" ht="12.75">
      <c r="A17" s="24" t="s">
        <v>999</v>
      </c>
      <c r="B17" s="29"/>
      <c r="C17" s="18">
        <v>4668</v>
      </c>
      <c r="D17" s="412">
        <v>4668</v>
      </c>
      <c r="G17" s="479"/>
      <c r="H17" s="559"/>
      <c r="I17" s="560"/>
      <c r="J17" s="560"/>
      <c r="K17" s="560"/>
      <c r="L17" s="468"/>
      <c r="M17" s="468"/>
    </row>
    <row r="18" spans="1:13" ht="12.75">
      <c r="A18" s="24" t="s">
        <v>1000</v>
      </c>
      <c r="B18" s="29"/>
      <c r="C18" s="18">
        <v>2000</v>
      </c>
      <c r="D18" s="412">
        <v>2000</v>
      </c>
      <c r="G18" s="479"/>
      <c r="H18" s="559"/>
      <c r="I18" s="560"/>
      <c r="J18" s="560"/>
      <c r="K18" s="560"/>
      <c r="L18" s="468"/>
      <c r="M18" s="468"/>
    </row>
    <row r="19" spans="1:13" ht="12.75">
      <c r="A19" s="24" t="s">
        <v>1058</v>
      </c>
      <c r="B19" s="29"/>
      <c r="C19" s="18">
        <v>150</v>
      </c>
      <c r="D19" s="412">
        <v>150</v>
      </c>
      <c r="G19" s="479"/>
      <c r="H19" s="559"/>
      <c r="I19" s="560"/>
      <c r="J19" s="560"/>
      <c r="K19" s="560"/>
      <c r="L19" s="468"/>
      <c r="M19" s="468"/>
    </row>
    <row r="20" spans="1:13" ht="12.75">
      <c r="A20" s="24" t="s">
        <v>1059</v>
      </c>
      <c r="B20" s="29"/>
      <c r="C20" s="18">
        <v>300</v>
      </c>
      <c r="D20" s="412">
        <v>300</v>
      </c>
      <c r="G20" s="479"/>
      <c r="H20" s="559"/>
      <c r="I20" s="560"/>
      <c r="J20" s="560"/>
      <c r="K20" s="560"/>
      <c r="L20" s="468"/>
      <c r="M20" s="468"/>
    </row>
    <row r="21" spans="1:13" ht="12.75">
      <c r="A21" s="24" t="s">
        <v>1144</v>
      </c>
      <c r="B21" s="29"/>
      <c r="C21" s="18">
        <v>1489</v>
      </c>
      <c r="D21" s="412">
        <v>2315</v>
      </c>
      <c r="G21" s="479"/>
      <c r="H21" s="559"/>
      <c r="I21" s="560"/>
      <c r="J21" s="560"/>
      <c r="K21" s="560"/>
      <c r="L21" s="468"/>
      <c r="M21" s="468"/>
    </row>
    <row r="22" spans="1:13" ht="12.75">
      <c r="A22" s="24" t="s">
        <v>1145</v>
      </c>
      <c r="B22" s="29"/>
      <c r="C22" s="18">
        <v>555</v>
      </c>
      <c r="D22" s="412">
        <v>555</v>
      </c>
      <c r="G22" s="479"/>
      <c r="H22" s="559"/>
      <c r="I22" s="560"/>
      <c r="J22" s="560"/>
      <c r="K22" s="560"/>
      <c r="L22" s="468"/>
      <c r="M22" s="468"/>
    </row>
    <row r="23" spans="1:13" ht="12.75">
      <c r="A23" s="24" t="s">
        <v>1146</v>
      </c>
      <c r="B23" s="29"/>
      <c r="C23" s="18">
        <v>180</v>
      </c>
      <c r="D23" s="412">
        <v>180</v>
      </c>
      <c r="G23" s="479"/>
      <c r="H23" s="559"/>
      <c r="I23" s="560"/>
      <c r="J23" s="560"/>
      <c r="K23" s="560"/>
      <c r="L23" s="468"/>
      <c r="M23" s="468"/>
    </row>
    <row r="24" spans="1:13" ht="12.75">
      <c r="A24" s="24" t="s">
        <v>1150</v>
      </c>
      <c r="B24" s="29"/>
      <c r="C24" s="18">
        <v>495</v>
      </c>
      <c r="D24" s="412">
        <v>495</v>
      </c>
      <c r="G24" s="479"/>
      <c r="H24" s="559"/>
      <c r="I24" s="560"/>
      <c r="J24" s="560"/>
      <c r="K24" s="560"/>
      <c r="L24" s="468"/>
      <c r="M24" s="468"/>
    </row>
    <row r="25" spans="1:11" ht="26.25" customHeight="1">
      <c r="A25" s="96" t="s">
        <v>577</v>
      </c>
      <c r="B25" s="29"/>
      <c r="C25" s="18"/>
      <c r="D25" s="412">
        <v>114</v>
      </c>
      <c r="G25" s="547"/>
      <c r="H25" s="3"/>
      <c r="I25" s="31"/>
      <c r="J25" s="31"/>
      <c r="K25" s="31"/>
    </row>
    <row r="26" spans="1:11" ht="12.75">
      <c r="A26" s="24" t="s">
        <v>1171</v>
      </c>
      <c r="B26" s="29"/>
      <c r="C26" s="18"/>
      <c r="D26" s="412">
        <v>150</v>
      </c>
      <c r="G26" s="547"/>
      <c r="H26" s="3"/>
      <c r="I26" s="31"/>
      <c r="J26" s="31"/>
      <c r="K26" s="31"/>
    </row>
    <row r="27" spans="1:11" ht="12.75">
      <c r="A27" s="24" t="s">
        <v>1173</v>
      </c>
      <c r="B27" s="29"/>
      <c r="C27" s="18"/>
      <c r="D27" s="412">
        <v>252</v>
      </c>
      <c r="G27" s="547"/>
      <c r="H27" s="3"/>
      <c r="I27" s="31"/>
      <c r="J27" s="31"/>
      <c r="K27" s="31"/>
    </row>
    <row r="28" spans="1:11" ht="12.75">
      <c r="A28" s="24" t="s">
        <v>1174</v>
      </c>
      <c r="B28" s="29"/>
      <c r="C28" s="18"/>
      <c r="D28" s="412">
        <v>500</v>
      </c>
      <c r="G28" s="547"/>
      <c r="H28" s="3"/>
      <c r="I28" s="31"/>
      <c r="J28" s="31"/>
      <c r="K28" s="31"/>
    </row>
    <row r="29" spans="1:11" ht="12.75">
      <c r="A29" s="24" t="s">
        <v>1175</v>
      </c>
      <c r="B29" s="29"/>
      <c r="C29" s="18"/>
      <c r="D29" s="412">
        <v>236</v>
      </c>
      <c r="G29" s="547"/>
      <c r="H29" s="3"/>
      <c r="I29" s="31"/>
      <c r="J29" s="31"/>
      <c r="K29" s="31"/>
    </row>
    <row r="30" spans="1:11" ht="12.75">
      <c r="A30" s="24" t="s">
        <v>1176</v>
      </c>
      <c r="B30" s="29"/>
      <c r="C30" s="18"/>
      <c r="D30" s="412">
        <v>176</v>
      </c>
      <c r="G30" s="547"/>
      <c r="H30" s="3"/>
      <c r="I30" s="31"/>
      <c r="J30" s="31"/>
      <c r="K30" s="31"/>
    </row>
    <row r="31" spans="1:11" ht="12.75">
      <c r="A31" s="138" t="s">
        <v>691</v>
      </c>
      <c r="B31" s="129">
        <f>SUM(B9:B30)</f>
        <v>38712</v>
      </c>
      <c r="C31" s="342">
        <f>SUM(C9:C30)</f>
        <v>118539</v>
      </c>
      <c r="D31" s="413">
        <f>SUM(D9:D30)</f>
        <v>121382</v>
      </c>
      <c r="G31" s="547"/>
      <c r="H31" s="556"/>
      <c r="I31" s="31"/>
      <c r="J31" s="31"/>
      <c r="K31" s="31"/>
    </row>
    <row r="32" spans="1:11" ht="12.75">
      <c r="A32" s="24" t="s">
        <v>1170</v>
      </c>
      <c r="B32" s="29"/>
      <c r="C32" s="18"/>
      <c r="D32" s="412">
        <v>22495</v>
      </c>
      <c r="G32" s="547"/>
      <c r="H32" s="556"/>
      <c r="I32" s="31"/>
      <c r="J32" s="31"/>
      <c r="K32" s="31"/>
    </row>
    <row r="33" spans="1:11" ht="13.5">
      <c r="A33" s="143" t="s">
        <v>587</v>
      </c>
      <c r="B33" s="984">
        <f>SUM(B31:B32)</f>
        <v>38712</v>
      </c>
      <c r="C33" s="985">
        <f>SUM(C31:C32)</f>
        <v>118539</v>
      </c>
      <c r="D33" s="986">
        <f>SUM(D31:D32)</f>
        <v>143877</v>
      </c>
      <c r="G33" s="547"/>
      <c r="H33" s="556"/>
      <c r="I33" s="31"/>
      <c r="J33" s="31"/>
      <c r="K33" s="31"/>
    </row>
    <row r="34" spans="1:11" ht="12.75">
      <c r="A34" s="142"/>
      <c r="B34" s="323"/>
      <c r="C34" s="18"/>
      <c r="D34" s="412"/>
      <c r="G34" s="547"/>
      <c r="H34" s="3"/>
      <c r="I34" s="31"/>
      <c r="J34" s="31"/>
      <c r="K34" s="31"/>
    </row>
    <row r="35" spans="1:11" ht="12.75">
      <c r="A35" s="161" t="s">
        <v>770</v>
      </c>
      <c r="B35" s="324"/>
      <c r="C35" s="439"/>
      <c r="D35" s="438"/>
      <c r="G35" s="547"/>
      <c r="H35" s="3"/>
      <c r="I35" s="31"/>
      <c r="J35" s="31"/>
      <c r="K35" s="31"/>
    </row>
    <row r="36" spans="1:11" ht="12.75">
      <c r="A36" s="158" t="s">
        <v>797</v>
      </c>
      <c r="B36" s="29">
        <v>4560</v>
      </c>
      <c r="C36" s="18">
        <v>4560</v>
      </c>
      <c r="D36" s="412">
        <v>4560</v>
      </c>
      <c r="G36" s="547"/>
      <c r="H36" s="3"/>
      <c r="I36" s="31"/>
      <c r="J36" s="31"/>
      <c r="K36" s="31"/>
    </row>
    <row r="37" spans="1:11" ht="12.75">
      <c r="A37" s="158" t="s">
        <v>1025</v>
      </c>
      <c r="B37" s="29">
        <v>26500</v>
      </c>
      <c r="C37" s="18">
        <v>26500</v>
      </c>
      <c r="D37" s="412">
        <v>27260</v>
      </c>
      <c r="G37" s="547"/>
      <c r="H37" s="3"/>
      <c r="I37" s="31"/>
      <c r="J37" s="31"/>
      <c r="K37" s="31"/>
    </row>
    <row r="38" spans="1:11" ht="12.75">
      <c r="A38" s="158" t="s">
        <v>833</v>
      </c>
      <c r="B38" s="29">
        <v>154482</v>
      </c>
      <c r="C38" s="18">
        <v>154482</v>
      </c>
      <c r="D38" s="412">
        <v>124153</v>
      </c>
      <c r="G38" s="547"/>
      <c r="H38" s="3"/>
      <c r="I38" s="31"/>
      <c r="J38" s="31"/>
      <c r="K38" s="31"/>
    </row>
    <row r="39" spans="1:11" ht="13.5">
      <c r="A39" s="158" t="s">
        <v>798</v>
      </c>
      <c r="B39" s="29">
        <v>6720</v>
      </c>
      <c r="C39" s="18">
        <v>6720</v>
      </c>
      <c r="D39" s="412">
        <v>6720</v>
      </c>
      <c r="G39" s="547"/>
      <c r="H39" s="88"/>
      <c r="I39" s="71"/>
      <c r="J39" s="71"/>
      <c r="K39" s="71"/>
    </row>
    <row r="40" spans="1:11" ht="12.75">
      <c r="A40" s="158" t="s">
        <v>1027</v>
      </c>
      <c r="B40" s="29">
        <v>9000</v>
      </c>
      <c r="C40" s="18">
        <v>9000</v>
      </c>
      <c r="D40" s="412">
        <v>4030</v>
      </c>
      <c r="G40" s="547"/>
      <c r="H40" s="3"/>
      <c r="I40" s="557"/>
      <c r="J40" s="31"/>
      <c r="K40" s="31"/>
    </row>
    <row r="41" spans="1:11" ht="12.75">
      <c r="A41" s="158" t="s">
        <v>578</v>
      </c>
      <c r="B41" s="29">
        <v>4000</v>
      </c>
      <c r="C41" s="18">
        <v>4000</v>
      </c>
      <c r="D41" s="412">
        <v>4000</v>
      </c>
      <c r="G41" s="547"/>
      <c r="H41" s="558"/>
      <c r="I41" s="559"/>
      <c r="J41" s="560"/>
      <c r="K41" s="560"/>
    </row>
    <row r="42" spans="1:11" ht="12.75">
      <c r="A42" s="158" t="s">
        <v>870</v>
      </c>
      <c r="B42" s="29">
        <v>6000</v>
      </c>
      <c r="C42" s="18"/>
      <c r="D42" s="412"/>
      <c r="G42" s="547"/>
      <c r="H42" s="555"/>
      <c r="I42" s="31"/>
      <c r="J42" s="31"/>
      <c r="K42" s="31"/>
    </row>
    <row r="43" spans="1:11" ht="12.75">
      <c r="A43" s="158" t="s">
        <v>937</v>
      </c>
      <c r="B43" s="29">
        <v>4000</v>
      </c>
      <c r="C43" s="18"/>
      <c r="D43" s="412"/>
      <c r="G43" s="547"/>
      <c r="H43" s="555"/>
      <c r="I43" s="31"/>
      <c r="J43" s="31"/>
      <c r="K43" s="31"/>
    </row>
    <row r="44" spans="1:11" ht="12.75">
      <c r="A44" s="158" t="s">
        <v>834</v>
      </c>
      <c r="B44" s="29">
        <v>6996</v>
      </c>
      <c r="C44" s="18">
        <v>6996</v>
      </c>
      <c r="D44" s="412">
        <v>6996</v>
      </c>
      <c r="G44" s="547"/>
      <c r="H44" s="555"/>
      <c r="I44" s="31"/>
      <c r="J44" s="31"/>
      <c r="K44" s="31"/>
    </row>
    <row r="45" spans="1:11" ht="12.75">
      <c r="A45" s="158" t="s">
        <v>1006</v>
      </c>
      <c r="B45" s="29"/>
      <c r="C45" s="18">
        <v>15000</v>
      </c>
      <c r="D45" s="412">
        <v>15000</v>
      </c>
      <c r="G45" s="547"/>
      <c r="H45" s="555"/>
      <c r="I45" s="31"/>
      <c r="J45" s="31"/>
      <c r="K45" s="31"/>
    </row>
    <row r="46" spans="1:11" ht="12.75">
      <c r="A46" s="158" t="s">
        <v>1060</v>
      </c>
      <c r="B46" s="29"/>
      <c r="C46" s="18">
        <v>11822</v>
      </c>
      <c r="D46" s="412"/>
      <c r="G46" s="547"/>
      <c r="H46" s="555"/>
      <c r="I46" s="31"/>
      <c r="J46" s="31"/>
      <c r="K46" s="31"/>
    </row>
    <row r="47" spans="1:11" ht="12.75">
      <c r="A47" s="158" t="s">
        <v>1061</v>
      </c>
      <c r="B47" s="29"/>
      <c r="C47" s="18">
        <v>30000</v>
      </c>
      <c r="D47" s="412"/>
      <c r="G47" s="547"/>
      <c r="H47" s="555"/>
      <c r="I47" s="31"/>
      <c r="J47" s="31"/>
      <c r="K47" s="31"/>
    </row>
    <row r="48" spans="1:11" ht="12.75">
      <c r="A48" s="158" t="s">
        <v>1151</v>
      </c>
      <c r="B48" s="29"/>
      <c r="C48" s="18">
        <v>17000</v>
      </c>
      <c r="D48" s="412">
        <v>17000</v>
      </c>
      <c r="G48" s="547"/>
      <c r="H48" s="555"/>
      <c r="I48" s="31"/>
      <c r="J48" s="31"/>
      <c r="K48" s="31"/>
    </row>
    <row r="49" spans="1:11" ht="13.5">
      <c r="A49" s="987" t="s">
        <v>588</v>
      </c>
      <c r="B49" s="988">
        <f>SUM(B36:B48)</f>
        <v>222258</v>
      </c>
      <c r="C49" s="985">
        <f>SUM(C36:C48)</f>
        <v>286080</v>
      </c>
      <c r="D49" s="986">
        <f>SUM(D36:D48)</f>
        <v>209719</v>
      </c>
      <c r="G49" s="547"/>
      <c r="H49" s="555"/>
      <c r="I49" s="31"/>
      <c r="J49" s="31"/>
      <c r="K49" s="31"/>
    </row>
    <row r="50" spans="1:11" ht="12.75">
      <c r="A50" s="24"/>
      <c r="B50" s="325"/>
      <c r="C50" s="18"/>
      <c r="D50" s="412"/>
      <c r="G50" s="547"/>
      <c r="H50" s="555"/>
      <c r="I50" s="31"/>
      <c r="J50" s="31"/>
      <c r="K50" s="31"/>
    </row>
    <row r="51" spans="1:11" ht="13.5" thickBot="1">
      <c r="A51" s="162" t="s">
        <v>608</v>
      </c>
      <c r="B51" s="133">
        <f>SUM(B33+B49)</f>
        <v>260970</v>
      </c>
      <c r="C51" s="27">
        <f>SUM(C33+C49)</f>
        <v>404619</v>
      </c>
      <c r="D51" s="415">
        <f>SUM(D33+D49)</f>
        <v>353596</v>
      </c>
      <c r="G51" s="547"/>
      <c r="H51" s="555"/>
      <c r="I51" s="31"/>
      <c r="J51" s="31"/>
      <c r="K51" s="31"/>
    </row>
    <row r="52" spans="7:11" ht="13.5" thickTop="1">
      <c r="G52" s="547"/>
      <c r="H52" s="555"/>
      <c r="I52" s="31"/>
      <c r="J52" s="31"/>
      <c r="K52" s="31"/>
    </row>
    <row r="53" spans="7:11" ht="12.75">
      <c r="G53" s="547"/>
      <c r="H53" s="555"/>
      <c r="I53" s="31"/>
      <c r="J53" s="31"/>
      <c r="K53" s="31"/>
    </row>
    <row r="54" spans="7:11" ht="12.75">
      <c r="G54" s="547"/>
      <c r="H54" s="555"/>
      <c r="I54" s="31"/>
      <c r="J54" s="31"/>
      <c r="K54" s="31"/>
    </row>
    <row r="55" spans="7:11" ht="13.5">
      <c r="G55" s="547"/>
      <c r="H55" s="88"/>
      <c r="I55" s="71"/>
      <c r="J55" s="71"/>
      <c r="K55" s="71"/>
    </row>
    <row r="56" spans="7:11" ht="12.75">
      <c r="G56" s="547"/>
      <c r="H56" s="3"/>
      <c r="I56" s="3"/>
      <c r="J56" s="31"/>
      <c r="K56" s="31"/>
    </row>
    <row r="57" spans="7:11" ht="12.75">
      <c r="G57" s="547"/>
      <c r="H57" s="9"/>
      <c r="I57" s="71"/>
      <c r="J57" s="71"/>
      <c r="K57" s="71"/>
    </row>
    <row r="58" spans="7:11" ht="12.75">
      <c r="G58" s="547"/>
      <c r="H58" s="547"/>
      <c r="I58" s="547"/>
      <c r="J58" s="547"/>
      <c r="K58" s="547"/>
    </row>
  </sheetData>
  <mergeCells count="2">
    <mergeCell ref="A4:D4"/>
    <mergeCell ref="A5:D5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A26" sqref="A26"/>
    </sheetView>
  </sheetViews>
  <sheetFormatPr defaultColWidth="9.00390625" defaultRowHeight="12.75"/>
  <cols>
    <col min="1" max="1" width="48.125" style="0" customWidth="1"/>
    <col min="2" max="2" width="15.375" style="0" customWidth="1"/>
    <col min="3" max="3" width="12.25390625" style="0" customWidth="1"/>
    <col min="4" max="4" width="11.125" style="0" customWidth="1"/>
  </cols>
  <sheetData>
    <row r="1" ht="12.75">
      <c r="A1" s="1" t="s">
        <v>50</v>
      </c>
    </row>
    <row r="2" ht="15.75">
      <c r="A2" s="2"/>
    </row>
    <row r="3" ht="15.75">
      <c r="A3" s="2"/>
    </row>
    <row r="4" spans="1:5" ht="15.75">
      <c r="A4" s="1337" t="s">
        <v>593</v>
      </c>
      <c r="B4" s="1337"/>
      <c r="C4" s="1337"/>
      <c r="D4" s="1337"/>
      <c r="E4" s="1337"/>
    </row>
    <row r="5" spans="1:2" ht="15.75">
      <c r="A5" s="1337"/>
      <c r="B5" s="1338"/>
    </row>
    <row r="6" ht="18.75">
      <c r="A6" s="678"/>
    </row>
    <row r="7" ht="16.5" thickBot="1">
      <c r="A7" s="679"/>
    </row>
    <row r="8" spans="1:4" ht="48" customHeight="1" thickTop="1">
      <c r="A8" s="1335" t="s">
        <v>51</v>
      </c>
      <c r="B8" s="853" t="s">
        <v>594</v>
      </c>
      <c r="C8" s="854" t="s">
        <v>63</v>
      </c>
      <c r="D8" s="855" t="s">
        <v>1154</v>
      </c>
    </row>
    <row r="9" spans="1:4" ht="15.75">
      <c r="A9" s="1336"/>
      <c r="B9" s="681" t="s">
        <v>52</v>
      </c>
      <c r="C9" s="682" t="s">
        <v>53</v>
      </c>
      <c r="D9" s="856" t="s">
        <v>53</v>
      </c>
    </row>
    <row r="10" spans="1:4" ht="15.75">
      <c r="A10" s="680" t="s">
        <v>744</v>
      </c>
      <c r="B10" s="861">
        <v>21</v>
      </c>
      <c r="C10" s="861">
        <v>20</v>
      </c>
      <c r="D10" s="870">
        <v>20</v>
      </c>
    </row>
    <row r="11" spans="1:4" ht="15.75">
      <c r="A11" s="680" t="s">
        <v>745</v>
      </c>
      <c r="B11" s="861">
        <v>14</v>
      </c>
      <c r="C11" s="861">
        <v>14</v>
      </c>
      <c r="D11" s="870">
        <v>14</v>
      </c>
    </row>
    <row r="12" spans="1:4" ht="15.75">
      <c r="A12" s="680" t="s">
        <v>1190</v>
      </c>
      <c r="B12" s="861">
        <v>10</v>
      </c>
      <c r="C12" s="861">
        <v>7</v>
      </c>
      <c r="D12" s="870">
        <v>9</v>
      </c>
    </row>
    <row r="13" spans="1:4" ht="15.75">
      <c r="A13" s="680" t="s">
        <v>746</v>
      </c>
      <c r="B13" s="861">
        <v>10</v>
      </c>
      <c r="C13" s="861">
        <v>10</v>
      </c>
      <c r="D13" s="870">
        <v>10</v>
      </c>
    </row>
    <row r="14" spans="1:4" ht="15.75">
      <c r="A14" s="680" t="s">
        <v>747</v>
      </c>
      <c r="B14" s="861">
        <v>16.25</v>
      </c>
      <c r="C14" s="861">
        <v>16.25</v>
      </c>
      <c r="D14" s="870">
        <v>16</v>
      </c>
    </row>
    <row r="15" spans="1:4" ht="15.75">
      <c r="A15" s="680" t="s">
        <v>54</v>
      </c>
      <c r="B15" s="861">
        <v>9</v>
      </c>
      <c r="C15" s="861">
        <v>9</v>
      </c>
      <c r="D15" s="870">
        <v>9</v>
      </c>
    </row>
    <row r="16" spans="1:4" ht="15.75">
      <c r="A16" s="680" t="s">
        <v>748</v>
      </c>
      <c r="B16" s="861">
        <v>15.5</v>
      </c>
      <c r="C16" s="861">
        <v>15.5</v>
      </c>
      <c r="D16" s="870">
        <v>15</v>
      </c>
    </row>
    <row r="17" spans="1:4" ht="15.75">
      <c r="A17" s="680" t="s">
        <v>1192</v>
      </c>
      <c r="B17" s="861">
        <v>14</v>
      </c>
      <c r="C17" s="861">
        <v>14</v>
      </c>
      <c r="D17" s="870">
        <v>13</v>
      </c>
    </row>
    <row r="18" spans="1:4" ht="15.75">
      <c r="A18" s="680" t="s">
        <v>749</v>
      </c>
      <c r="B18" s="861">
        <v>3.5</v>
      </c>
      <c r="C18" s="861">
        <v>3.5</v>
      </c>
      <c r="D18" s="870">
        <v>3.5</v>
      </c>
    </row>
    <row r="19" spans="1:4" ht="15.75">
      <c r="A19" s="680" t="s">
        <v>55</v>
      </c>
      <c r="B19" s="861">
        <v>26</v>
      </c>
      <c r="C19" s="861">
        <v>26</v>
      </c>
      <c r="D19" s="870">
        <v>26</v>
      </c>
    </row>
    <row r="20" spans="1:4" ht="15.75">
      <c r="A20" s="680" t="s">
        <v>56</v>
      </c>
      <c r="B20" s="861">
        <v>37.5</v>
      </c>
      <c r="C20" s="861">
        <v>32</v>
      </c>
      <c r="D20" s="870">
        <v>36</v>
      </c>
    </row>
    <row r="21" spans="1:4" ht="15.75">
      <c r="A21" s="680" t="s">
        <v>1127</v>
      </c>
      <c r="B21" s="861">
        <v>80.5</v>
      </c>
      <c r="C21" s="861">
        <v>80.5</v>
      </c>
      <c r="D21" s="870">
        <v>79</v>
      </c>
    </row>
    <row r="22" spans="1:4" ht="15.75">
      <c r="A22" s="680" t="s">
        <v>751</v>
      </c>
      <c r="B22" s="861">
        <v>68</v>
      </c>
      <c r="C22" s="861">
        <v>64</v>
      </c>
      <c r="D22" s="870">
        <v>65</v>
      </c>
    </row>
    <row r="23" spans="1:4" ht="15.75">
      <c r="A23" s="680" t="s">
        <v>752</v>
      </c>
      <c r="B23" s="861">
        <v>21</v>
      </c>
      <c r="C23" s="861">
        <v>21</v>
      </c>
      <c r="D23" s="870">
        <v>21</v>
      </c>
    </row>
    <row r="24" spans="1:4" ht="15.75">
      <c r="A24" s="680" t="s">
        <v>57</v>
      </c>
      <c r="B24" s="861">
        <v>21</v>
      </c>
      <c r="C24" s="861">
        <v>19.5</v>
      </c>
      <c r="D24" s="870">
        <v>20</v>
      </c>
    </row>
    <row r="25" spans="1:4" ht="15.75">
      <c r="A25" s="680" t="s">
        <v>754</v>
      </c>
      <c r="B25" s="861">
        <v>9.5</v>
      </c>
      <c r="C25" s="861">
        <v>9.5</v>
      </c>
      <c r="D25" s="870">
        <v>9.5</v>
      </c>
    </row>
    <row r="26" spans="1:4" ht="15.75">
      <c r="A26" s="680" t="s">
        <v>58</v>
      </c>
      <c r="B26" s="861">
        <v>14</v>
      </c>
      <c r="C26" s="861">
        <v>13</v>
      </c>
      <c r="D26" s="870">
        <v>14</v>
      </c>
    </row>
    <row r="27" spans="1:4" ht="15.75">
      <c r="A27" s="680" t="s">
        <v>756</v>
      </c>
      <c r="B27" s="861">
        <v>43</v>
      </c>
      <c r="C27" s="861">
        <v>46</v>
      </c>
      <c r="D27" s="870">
        <v>42</v>
      </c>
    </row>
    <row r="28" spans="1:4" ht="15.75">
      <c r="A28" s="680" t="s">
        <v>59</v>
      </c>
      <c r="B28" s="861">
        <v>10</v>
      </c>
      <c r="C28" s="861">
        <v>10</v>
      </c>
      <c r="D28" s="870">
        <v>9</v>
      </c>
    </row>
    <row r="29" spans="1:4" ht="15" customHeight="1">
      <c r="A29" s="683" t="s">
        <v>595</v>
      </c>
      <c r="B29" s="862">
        <f>SUM(B10:B28)</f>
        <v>443.75</v>
      </c>
      <c r="C29" s="863">
        <f>SUM(C10:C28)</f>
        <v>430.75</v>
      </c>
      <c r="D29" s="871">
        <f>SUM(D10:D28)</f>
        <v>431</v>
      </c>
    </row>
    <row r="30" spans="1:4" ht="15.75" customHeight="1">
      <c r="A30" s="683" t="s">
        <v>606</v>
      </c>
      <c r="B30" s="862">
        <v>205</v>
      </c>
      <c r="C30" s="864">
        <v>205</v>
      </c>
      <c r="D30" s="874">
        <v>197</v>
      </c>
    </row>
    <row r="31" spans="1:4" ht="15" customHeight="1">
      <c r="A31" s="684" t="s">
        <v>60</v>
      </c>
      <c r="B31" s="865">
        <f>SUM(B29:B30)</f>
        <v>648.75</v>
      </c>
      <c r="C31" s="865">
        <f>SUM(C29:C30)</f>
        <v>635.75</v>
      </c>
      <c r="D31" s="875">
        <f>SUM(D29:D30)</f>
        <v>628</v>
      </c>
    </row>
    <row r="32" spans="1:4" ht="15.75">
      <c r="A32" s="684" t="s">
        <v>227</v>
      </c>
      <c r="B32" s="861"/>
      <c r="C32" s="864"/>
      <c r="D32" s="872"/>
    </row>
    <row r="33" spans="1:4" ht="15.75">
      <c r="A33" s="680" t="s">
        <v>228</v>
      </c>
      <c r="B33" s="861">
        <v>107</v>
      </c>
      <c r="C33" s="864">
        <v>103</v>
      </c>
      <c r="D33" s="874">
        <v>103</v>
      </c>
    </row>
    <row r="34" spans="1:4" ht="15.75">
      <c r="A34" s="680" t="s">
        <v>226</v>
      </c>
      <c r="B34" s="861">
        <v>2</v>
      </c>
      <c r="C34" s="864">
        <v>2</v>
      </c>
      <c r="D34" s="874">
        <v>2</v>
      </c>
    </row>
    <row r="35" spans="1:4" ht="15.75">
      <c r="A35" s="680" t="s">
        <v>225</v>
      </c>
      <c r="B35" s="861">
        <v>7</v>
      </c>
      <c r="C35" s="864">
        <v>7</v>
      </c>
      <c r="D35" s="874">
        <v>7</v>
      </c>
    </row>
    <row r="36" spans="1:4" ht="15.75">
      <c r="A36" s="683" t="s">
        <v>691</v>
      </c>
      <c r="B36" s="867">
        <f>SUM(B33:B35)</f>
        <v>116</v>
      </c>
      <c r="C36" s="866">
        <f>SUM(C33:C35)</f>
        <v>112</v>
      </c>
      <c r="D36" s="876">
        <f>SUM(D33:D35)</f>
        <v>112</v>
      </c>
    </row>
    <row r="37" spans="1:4" ht="15.75">
      <c r="A37" s="680"/>
      <c r="B37" s="861"/>
      <c r="C37" s="864"/>
      <c r="D37" s="872"/>
    </row>
    <row r="38" spans="1:4" ht="16.5" thickBot="1">
      <c r="A38" s="685" t="s">
        <v>608</v>
      </c>
      <c r="B38" s="868">
        <f>SUM(B31+B36)</f>
        <v>764.75</v>
      </c>
      <c r="C38" s="869">
        <f>SUM(C31+C36)</f>
        <v>747.75</v>
      </c>
      <c r="D38" s="877">
        <f>SUM(D31+D36)</f>
        <v>740</v>
      </c>
    </row>
    <row r="39" ht="13.5" thickTop="1"/>
  </sheetData>
  <mergeCells count="3">
    <mergeCell ref="A8:A9"/>
    <mergeCell ref="A5:B5"/>
    <mergeCell ref="A4:E4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1"/>
  <sheetViews>
    <sheetView workbookViewId="0" topLeftCell="A1">
      <selection activeCell="B61" sqref="B61"/>
    </sheetView>
  </sheetViews>
  <sheetFormatPr defaultColWidth="9.00390625" defaultRowHeight="12.75"/>
  <cols>
    <col min="1" max="1" width="60.125" style="0" bestFit="1" customWidth="1"/>
    <col min="2" max="2" width="13.625" style="0" customWidth="1"/>
    <col min="4" max="4" width="10.375" style="0" customWidth="1"/>
    <col min="5" max="5" width="10.875" style="0" customWidth="1"/>
  </cols>
  <sheetData>
    <row r="1" ht="12.75">
      <c r="A1" t="s">
        <v>221</v>
      </c>
    </row>
    <row r="3" spans="1:5" ht="12.75">
      <c r="A3" s="1339" t="s">
        <v>927</v>
      </c>
      <c r="B3" s="1339"/>
      <c r="C3" s="1339"/>
      <c r="D3" s="1339"/>
      <c r="E3" s="1339"/>
    </row>
    <row r="4" spans="1:5" ht="12.75">
      <c r="A4" s="1339" t="s">
        <v>61</v>
      </c>
      <c r="B4" s="1339"/>
      <c r="C4" s="1339"/>
      <c r="D4" s="1339"/>
      <c r="E4" s="1339"/>
    </row>
    <row r="5" spans="1:5" ht="12.75">
      <c r="A5" s="477"/>
      <c r="B5" s="477"/>
      <c r="C5" s="477"/>
      <c r="D5" s="477"/>
      <c r="E5" s="477"/>
    </row>
    <row r="6" ht="13.5" thickBot="1">
      <c r="E6" s="561" t="s">
        <v>604</v>
      </c>
    </row>
    <row r="7" spans="1:5" ht="12.75">
      <c r="A7" s="562" t="s">
        <v>698</v>
      </c>
      <c r="B7" s="563" t="s">
        <v>62</v>
      </c>
      <c r="C7" s="563" t="s">
        <v>627</v>
      </c>
      <c r="D7" s="563" t="s">
        <v>63</v>
      </c>
      <c r="E7" s="564" t="s">
        <v>1154</v>
      </c>
    </row>
    <row r="8" spans="1:5" ht="12.75">
      <c r="A8" s="565"/>
      <c r="B8" s="546"/>
      <c r="C8" s="1340" t="s">
        <v>64</v>
      </c>
      <c r="D8" s="1340"/>
      <c r="E8" s="1341"/>
    </row>
    <row r="9" spans="1:5" ht="12.75">
      <c r="A9" s="568" t="s">
        <v>818</v>
      </c>
      <c r="B9" s="546">
        <v>1</v>
      </c>
      <c r="C9" s="553"/>
      <c r="D9" s="569"/>
      <c r="E9" s="570"/>
    </row>
    <row r="10" spans="1:5" ht="12.75">
      <c r="A10" s="571" t="s">
        <v>65</v>
      </c>
      <c r="B10" s="546">
        <v>2</v>
      </c>
      <c r="C10" s="553"/>
      <c r="D10" s="569"/>
      <c r="E10" s="570"/>
    </row>
    <row r="11" spans="1:5" ht="12.75">
      <c r="A11" s="571" t="s">
        <v>66</v>
      </c>
      <c r="B11" s="546">
        <v>3</v>
      </c>
      <c r="C11" s="553">
        <v>414</v>
      </c>
      <c r="D11" s="569">
        <v>1244</v>
      </c>
      <c r="E11" s="570">
        <v>802</v>
      </c>
    </row>
    <row r="12" spans="1:5" ht="12.75">
      <c r="A12" s="572" t="s">
        <v>67</v>
      </c>
      <c r="B12" s="546">
        <v>4</v>
      </c>
      <c r="C12" s="573">
        <v>414</v>
      </c>
      <c r="D12" s="574">
        <f>SUM(D10:D11)</f>
        <v>1244</v>
      </c>
      <c r="E12" s="575">
        <v>802</v>
      </c>
    </row>
    <row r="13" spans="1:5" ht="12.75">
      <c r="A13" s="571" t="s">
        <v>68</v>
      </c>
      <c r="B13" s="546">
        <v>5</v>
      </c>
      <c r="C13" s="553"/>
      <c r="D13" s="569">
        <v>50</v>
      </c>
      <c r="E13" s="570">
        <v>50</v>
      </c>
    </row>
    <row r="14" spans="1:5" ht="12.75">
      <c r="A14" s="571" t="s">
        <v>69</v>
      </c>
      <c r="B14" s="546">
        <v>6</v>
      </c>
      <c r="C14" s="553">
        <v>300</v>
      </c>
      <c r="D14" s="569">
        <v>300</v>
      </c>
      <c r="E14" s="570">
        <v>295</v>
      </c>
    </row>
    <row r="15" spans="1:5" ht="12.75">
      <c r="A15" s="568" t="s">
        <v>70</v>
      </c>
      <c r="B15" s="546">
        <v>7</v>
      </c>
      <c r="C15" s="573">
        <v>300</v>
      </c>
      <c r="D15" s="574">
        <v>350</v>
      </c>
      <c r="E15" s="575">
        <v>345</v>
      </c>
    </row>
    <row r="16" spans="1:5" ht="12.75">
      <c r="A16" s="568" t="s">
        <v>71</v>
      </c>
      <c r="B16" s="546">
        <v>8</v>
      </c>
      <c r="C16" s="573">
        <v>714</v>
      </c>
      <c r="D16" s="574">
        <v>1594</v>
      </c>
      <c r="E16" s="575">
        <f>E12+E15</f>
        <v>1147</v>
      </c>
    </row>
    <row r="17" spans="1:5" ht="12.75">
      <c r="A17" s="568" t="s">
        <v>72</v>
      </c>
      <c r="B17" s="546">
        <v>9</v>
      </c>
      <c r="C17" s="573"/>
      <c r="D17" s="574"/>
      <c r="E17" s="575"/>
    </row>
    <row r="18" spans="1:5" ht="13.5" thickBot="1">
      <c r="A18" s="576" t="s">
        <v>73</v>
      </c>
      <c r="B18" s="577">
        <v>10</v>
      </c>
      <c r="C18" s="578">
        <v>714</v>
      </c>
      <c r="D18" s="579">
        <v>1594</v>
      </c>
      <c r="E18" s="580">
        <v>1146.552</v>
      </c>
    </row>
    <row r="19" spans="1:5" ht="12.75">
      <c r="A19" s="581" t="s">
        <v>74</v>
      </c>
      <c r="B19" s="582">
        <v>11</v>
      </c>
      <c r="C19" s="583">
        <v>714</v>
      </c>
      <c r="D19" s="584">
        <v>714</v>
      </c>
      <c r="E19" s="585">
        <v>714</v>
      </c>
    </row>
    <row r="20" spans="1:5" ht="12.75">
      <c r="A20" s="586" t="s">
        <v>75</v>
      </c>
      <c r="B20" s="546">
        <v>12</v>
      </c>
      <c r="C20" s="553"/>
      <c r="D20" s="569">
        <v>50</v>
      </c>
      <c r="E20" s="570">
        <v>50</v>
      </c>
    </row>
    <row r="21" spans="1:5" ht="12.75">
      <c r="A21" s="586" t="s">
        <v>76</v>
      </c>
      <c r="B21" s="546">
        <v>13</v>
      </c>
      <c r="C21" s="587"/>
      <c r="D21" s="569">
        <v>830</v>
      </c>
      <c r="E21" s="570">
        <v>830</v>
      </c>
    </row>
    <row r="22" spans="1:5" ht="13.5" thickBot="1">
      <c r="A22" s="576" t="s">
        <v>77</v>
      </c>
      <c r="B22" s="577">
        <v>14</v>
      </c>
      <c r="C22" s="578">
        <f>SUM(C19:C21)</f>
        <v>714</v>
      </c>
      <c r="D22" s="578">
        <f>SUM(D19:D21)</f>
        <v>1594</v>
      </c>
      <c r="E22" s="578">
        <f>SUM(E19:E21)</f>
        <v>1594</v>
      </c>
    </row>
    <row r="23" spans="1:5" ht="12.75">
      <c r="A23" s="686"/>
      <c r="B23" s="485"/>
      <c r="C23" s="551"/>
      <c r="D23" s="551"/>
      <c r="E23" s="551"/>
    </row>
    <row r="24" spans="1:5" ht="12.75">
      <c r="A24" s="588" t="s">
        <v>78</v>
      </c>
      <c r="B24" s="468"/>
      <c r="C24" s="551"/>
      <c r="D24" s="551"/>
      <c r="E24" s="551"/>
    </row>
    <row r="25" spans="1:5" ht="12.75">
      <c r="A25" s="548" t="s">
        <v>79</v>
      </c>
      <c r="B25" s="978">
        <v>1594</v>
      </c>
      <c r="C25" s="551"/>
      <c r="D25" s="551"/>
      <c r="E25" s="551"/>
    </row>
    <row r="26" spans="1:5" ht="12.75">
      <c r="A26" s="548" t="s">
        <v>80</v>
      </c>
      <c r="B26" s="978">
        <v>1147</v>
      </c>
      <c r="C26" s="551"/>
      <c r="D26" s="551"/>
      <c r="E26" s="551"/>
    </row>
    <row r="27" spans="1:5" ht="12.75">
      <c r="A27" s="548" t="s">
        <v>82</v>
      </c>
      <c r="B27" s="978">
        <v>447</v>
      </c>
      <c r="C27" s="551"/>
      <c r="D27" s="551"/>
      <c r="E27" s="551"/>
    </row>
    <row r="28" spans="1:5" ht="12.75">
      <c r="A28" s="548" t="s">
        <v>83</v>
      </c>
      <c r="B28" s="978">
        <v>447</v>
      </c>
      <c r="C28" s="551"/>
      <c r="D28" s="551"/>
      <c r="E28" s="551"/>
    </row>
    <row r="29" spans="1:5" ht="12.75">
      <c r="A29" t="s">
        <v>84</v>
      </c>
      <c r="B29" s="979">
        <v>0</v>
      </c>
      <c r="C29" s="551"/>
      <c r="D29" s="551"/>
      <c r="E29" s="551"/>
    </row>
    <row r="30" spans="1:5" ht="12.75">
      <c r="A30" t="s">
        <v>85</v>
      </c>
      <c r="B30" s="979">
        <v>0</v>
      </c>
      <c r="C30" s="551"/>
      <c r="D30" s="551"/>
      <c r="E30" s="551"/>
    </row>
    <row r="31" spans="1:2" ht="12.75">
      <c r="A31" s="589" t="s">
        <v>78</v>
      </c>
      <c r="B31" s="980">
        <v>447</v>
      </c>
    </row>
    <row r="32" spans="1:2" ht="12.75">
      <c r="A32" s="589"/>
      <c r="B32" s="590"/>
    </row>
    <row r="33" spans="1:5" ht="12.75">
      <c r="A33" s="1339" t="s">
        <v>930</v>
      </c>
      <c r="B33" s="1339"/>
      <c r="C33" s="1339"/>
      <c r="D33" s="1339"/>
      <c r="E33" s="1339"/>
    </row>
    <row r="34" spans="1:5" ht="12.75">
      <c r="A34" s="1339" t="s">
        <v>86</v>
      </c>
      <c r="B34" s="1339"/>
      <c r="C34" s="1339"/>
      <c r="D34" s="1339"/>
      <c r="E34" s="1339"/>
    </row>
    <row r="35" spans="1:5" ht="12.75">
      <c r="A35" s="477"/>
      <c r="B35" s="477"/>
      <c r="C35" s="477"/>
      <c r="D35" s="477"/>
      <c r="E35" s="477"/>
    </row>
    <row r="36" ht="13.5" thickBot="1">
      <c r="E36" s="561" t="s">
        <v>604</v>
      </c>
    </row>
    <row r="37" spans="1:5" ht="12.75">
      <c r="A37" s="562" t="s">
        <v>698</v>
      </c>
      <c r="B37" s="563" t="s">
        <v>62</v>
      </c>
      <c r="C37" s="563" t="s">
        <v>627</v>
      </c>
      <c r="D37" s="563" t="s">
        <v>63</v>
      </c>
      <c r="E37" s="564" t="s">
        <v>1154</v>
      </c>
    </row>
    <row r="38" spans="1:5" ht="12.75">
      <c r="A38" s="565"/>
      <c r="B38" s="573"/>
      <c r="C38" s="1340" t="s">
        <v>64</v>
      </c>
      <c r="D38" s="1340"/>
      <c r="E38" s="1341"/>
    </row>
    <row r="39" spans="1:5" ht="12.75">
      <c r="A39" s="568" t="s">
        <v>818</v>
      </c>
      <c r="B39" s="546">
        <v>1</v>
      </c>
      <c r="C39" s="553"/>
      <c r="D39" s="569"/>
      <c r="E39" s="570"/>
    </row>
    <row r="40" spans="1:5" ht="12.75">
      <c r="A40" s="571" t="s">
        <v>65</v>
      </c>
      <c r="B40" s="546">
        <v>2</v>
      </c>
      <c r="C40" s="553"/>
      <c r="D40" s="569"/>
      <c r="E40" s="570"/>
    </row>
    <row r="41" spans="1:5" ht="12.75">
      <c r="A41" s="571" t="s">
        <v>66</v>
      </c>
      <c r="B41" s="546">
        <v>3</v>
      </c>
      <c r="C41" s="553">
        <v>714</v>
      </c>
      <c r="D41" s="569">
        <v>944</v>
      </c>
      <c r="E41" s="570">
        <v>1030.481</v>
      </c>
    </row>
    <row r="42" spans="1:5" ht="12.75">
      <c r="A42" s="572" t="s">
        <v>67</v>
      </c>
      <c r="B42" s="546">
        <v>4</v>
      </c>
      <c r="C42" s="573">
        <v>714</v>
      </c>
      <c r="D42" s="574">
        <f>SUM(D39:D41)</f>
        <v>944</v>
      </c>
      <c r="E42" s="575">
        <f>SUM(E41)</f>
        <v>1030.481</v>
      </c>
    </row>
    <row r="43" spans="1:5" ht="12.75">
      <c r="A43" s="571" t="s">
        <v>68</v>
      </c>
      <c r="B43" s="546">
        <v>5</v>
      </c>
      <c r="C43" s="553"/>
      <c r="D43" s="569"/>
      <c r="E43" s="570"/>
    </row>
    <row r="44" spans="1:5" ht="12.75">
      <c r="A44" s="571" t="s">
        <v>69</v>
      </c>
      <c r="B44" s="546">
        <v>6</v>
      </c>
      <c r="C44" s="553"/>
      <c r="D44" s="569"/>
      <c r="E44" s="570"/>
    </row>
    <row r="45" spans="1:5" ht="12.75">
      <c r="A45" s="568" t="s">
        <v>70</v>
      </c>
      <c r="B45" s="546">
        <v>7</v>
      </c>
      <c r="C45" s="573">
        <f>SUM(C43:C44)</f>
        <v>0</v>
      </c>
      <c r="D45" s="573">
        <f>SUM(D43:D44)</f>
        <v>0</v>
      </c>
      <c r="E45" s="591">
        <f>SUM(E43:E44)</f>
        <v>0</v>
      </c>
    </row>
    <row r="46" spans="1:5" ht="12.75">
      <c r="A46" s="568" t="s">
        <v>71</v>
      </c>
      <c r="B46" s="546">
        <v>8</v>
      </c>
      <c r="C46" s="573">
        <v>714</v>
      </c>
      <c r="D46" s="574">
        <v>944</v>
      </c>
      <c r="E46" s="575">
        <v>1030.481</v>
      </c>
    </row>
    <row r="47" spans="1:5" ht="12.75">
      <c r="A47" s="568" t="s">
        <v>72</v>
      </c>
      <c r="B47" s="546">
        <v>9</v>
      </c>
      <c r="C47" s="553"/>
      <c r="D47" s="569"/>
      <c r="E47" s="570"/>
    </row>
    <row r="48" spans="1:5" ht="13.5" thickBot="1">
      <c r="A48" s="576" t="s">
        <v>73</v>
      </c>
      <c r="B48" s="577">
        <v>10</v>
      </c>
      <c r="C48" s="578">
        <v>714</v>
      </c>
      <c r="D48" s="579">
        <v>944</v>
      </c>
      <c r="E48" s="580">
        <v>1030.481</v>
      </c>
    </row>
    <row r="49" spans="1:5" ht="12.75">
      <c r="A49" s="581" t="s">
        <v>74</v>
      </c>
      <c r="B49" s="582">
        <v>11</v>
      </c>
      <c r="C49" s="583">
        <v>714</v>
      </c>
      <c r="D49" s="584">
        <v>714</v>
      </c>
      <c r="E49" s="585">
        <v>714</v>
      </c>
    </row>
    <row r="50" spans="1:5" ht="12.75">
      <c r="A50" s="586" t="s">
        <v>75</v>
      </c>
      <c r="B50" s="546">
        <v>12</v>
      </c>
      <c r="C50" s="553"/>
      <c r="D50" s="569">
        <v>230</v>
      </c>
      <c r="E50" s="570">
        <v>230</v>
      </c>
    </row>
    <row r="51" spans="1:5" ht="12.75">
      <c r="A51" s="586" t="s">
        <v>87</v>
      </c>
      <c r="B51" s="546">
        <v>13</v>
      </c>
      <c r="C51" s="553"/>
      <c r="D51" s="569"/>
      <c r="E51" s="570">
        <v>104.074</v>
      </c>
    </row>
    <row r="52" spans="1:5" ht="13.5" thickBot="1">
      <c r="A52" s="576" t="s">
        <v>77</v>
      </c>
      <c r="B52" s="577">
        <v>14</v>
      </c>
      <c r="C52" s="578">
        <v>714</v>
      </c>
      <c r="D52" s="592">
        <v>944</v>
      </c>
      <c r="E52" s="593">
        <f>SUM(E49:E51)</f>
        <v>1048.074</v>
      </c>
    </row>
    <row r="54" ht="12.75">
      <c r="A54" s="588" t="s">
        <v>78</v>
      </c>
    </row>
    <row r="55" spans="1:2" ht="12.75">
      <c r="A55" s="548" t="s">
        <v>79</v>
      </c>
      <c r="B55" s="981">
        <v>1048</v>
      </c>
    </row>
    <row r="56" spans="1:2" ht="12.75">
      <c r="A56" s="548" t="s">
        <v>80</v>
      </c>
      <c r="B56" s="981">
        <v>1030</v>
      </c>
    </row>
    <row r="57" spans="1:2" ht="12.75">
      <c r="A57" s="548" t="s">
        <v>82</v>
      </c>
      <c r="B57" s="981">
        <f>B55-B56</f>
        <v>18</v>
      </c>
    </row>
    <row r="58" spans="1:2" ht="12.75">
      <c r="A58" s="548" t="s">
        <v>83</v>
      </c>
      <c r="B58" s="981">
        <v>18</v>
      </c>
    </row>
    <row r="59" spans="1:2" ht="12.75">
      <c r="A59" t="s">
        <v>84</v>
      </c>
      <c r="B59" s="981">
        <v>0</v>
      </c>
    </row>
    <row r="60" spans="1:2" ht="12.75">
      <c r="A60" t="s">
        <v>85</v>
      </c>
      <c r="B60" s="981">
        <v>-104</v>
      </c>
    </row>
    <row r="61" spans="1:2" ht="12.75">
      <c r="A61" s="589" t="s">
        <v>78</v>
      </c>
      <c r="B61" s="690">
        <f>B60+B58</f>
        <v>-86</v>
      </c>
    </row>
  </sheetData>
  <mergeCells count="6">
    <mergeCell ref="A34:E34"/>
    <mergeCell ref="C38:E38"/>
    <mergeCell ref="A3:E3"/>
    <mergeCell ref="A4:E4"/>
    <mergeCell ref="C8:E8"/>
    <mergeCell ref="A33:E33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67"/>
  <sheetViews>
    <sheetView workbookViewId="0" topLeftCell="A1">
      <selection activeCell="B68" sqref="B68"/>
    </sheetView>
  </sheetViews>
  <sheetFormatPr defaultColWidth="9.00390625" defaultRowHeight="12.75"/>
  <cols>
    <col min="1" max="1" width="60.125" style="0" bestFit="1" customWidth="1"/>
    <col min="2" max="2" width="17.75390625" style="0" customWidth="1"/>
    <col min="4" max="4" width="10.75390625" style="0" customWidth="1"/>
    <col min="5" max="5" width="10.00390625" style="0" customWidth="1"/>
  </cols>
  <sheetData>
    <row r="1" ht="12.75">
      <c r="A1" t="s">
        <v>222</v>
      </c>
    </row>
    <row r="2" spans="1:5" ht="12.75">
      <c r="A2" s="1339" t="s">
        <v>929</v>
      </c>
      <c r="B2" s="1339"/>
      <c r="C2" s="1339"/>
      <c r="D2" s="1339"/>
      <c r="E2" s="1339"/>
    </row>
    <row r="3" spans="1:5" ht="12.75">
      <c r="A3" s="1339" t="s">
        <v>61</v>
      </c>
      <c r="B3" s="1339"/>
      <c r="C3" s="1339"/>
      <c r="D3" s="1339"/>
      <c r="E3" s="1339"/>
    </row>
    <row r="4" spans="1:5" ht="12.75">
      <c r="A4" s="477"/>
      <c r="B4" s="477"/>
      <c r="C4" s="477"/>
      <c r="D4" s="477"/>
      <c r="E4" s="477"/>
    </row>
    <row r="5" ht="13.5" thickBot="1">
      <c r="E5" s="561" t="s">
        <v>604</v>
      </c>
    </row>
    <row r="6" spans="1:5" ht="12.75">
      <c r="A6" s="562" t="s">
        <v>698</v>
      </c>
      <c r="B6" s="563" t="s">
        <v>62</v>
      </c>
      <c r="C6" s="563" t="s">
        <v>627</v>
      </c>
      <c r="D6" s="563" t="s">
        <v>63</v>
      </c>
      <c r="E6" s="564" t="s">
        <v>1154</v>
      </c>
    </row>
    <row r="7" spans="1:5" ht="12.75">
      <c r="A7" s="594"/>
      <c r="B7" s="566"/>
      <c r="C7" s="1340" t="s">
        <v>64</v>
      </c>
      <c r="D7" s="1340"/>
      <c r="E7" s="1342"/>
    </row>
    <row r="8" spans="1:5" ht="12.75">
      <c r="A8" s="595" t="s">
        <v>612</v>
      </c>
      <c r="B8" s="596">
        <v>1</v>
      </c>
      <c r="C8" s="566"/>
      <c r="D8" s="566"/>
      <c r="E8" s="567">
        <v>32</v>
      </c>
    </row>
    <row r="9" spans="1:5" ht="12.75">
      <c r="A9" s="595" t="s">
        <v>818</v>
      </c>
      <c r="B9" s="596">
        <v>2</v>
      </c>
      <c r="C9" s="566"/>
      <c r="D9" s="566"/>
      <c r="E9" s="567">
        <v>3</v>
      </c>
    </row>
    <row r="10" spans="1:5" ht="12.75">
      <c r="A10" s="571" t="s">
        <v>66</v>
      </c>
      <c r="B10" s="546">
        <v>3</v>
      </c>
      <c r="C10" s="553">
        <v>714</v>
      </c>
      <c r="D10" s="569">
        <v>1411</v>
      </c>
      <c r="E10" s="570">
        <v>1192</v>
      </c>
    </row>
    <row r="11" spans="1:5" ht="12.75">
      <c r="A11" s="572" t="s">
        <v>88</v>
      </c>
      <c r="B11" s="546">
        <v>4</v>
      </c>
      <c r="C11" s="573">
        <v>714</v>
      </c>
      <c r="D11" s="574">
        <v>1411</v>
      </c>
      <c r="E11" s="575">
        <v>1192</v>
      </c>
    </row>
    <row r="12" spans="1:5" ht="12.75">
      <c r="A12" s="571" t="s">
        <v>68</v>
      </c>
      <c r="B12" s="546">
        <v>5</v>
      </c>
      <c r="C12" s="553"/>
      <c r="D12" s="569"/>
      <c r="E12" s="570"/>
    </row>
    <row r="13" spans="1:5" ht="12.75">
      <c r="A13" s="571" t="s">
        <v>69</v>
      </c>
      <c r="B13" s="546">
        <v>6</v>
      </c>
      <c r="C13" s="553"/>
      <c r="D13" s="569"/>
      <c r="E13" s="570"/>
    </row>
    <row r="14" spans="1:5" ht="12.75">
      <c r="A14" s="568" t="s">
        <v>89</v>
      </c>
      <c r="B14" s="546">
        <v>7</v>
      </c>
      <c r="C14" s="597">
        <f>SUM(C12:C13)</f>
        <v>0</v>
      </c>
      <c r="D14" s="597">
        <f>SUM(D12:D13)</f>
        <v>0</v>
      </c>
      <c r="E14" s="598">
        <f>SUM(E12:E13)</f>
        <v>0</v>
      </c>
    </row>
    <row r="15" spans="1:5" ht="12.75">
      <c r="A15" s="568" t="s">
        <v>90</v>
      </c>
      <c r="B15" s="546">
        <v>8</v>
      </c>
      <c r="C15" s="597">
        <f>SUM(C8+C9+C11+C14)</f>
        <v>714</v>
      </c>
      <c r="D15" s="597">
        <f>SUM(D8+D9+D11+D14)</f>
        <v>1411</v>
      </c>
      <c r="E15" s="599">
        <f>SUM(E8+E9+E11+E14)</f>
        <v>1227</v>
      </c>
    </row>
    <row r="16" spans="1:5" ht="12.75">
      <c r="A16" s="568" t="s">
        <v>72</v>
      </c>
      <c r="B16" s="546">
        <v>9</v>
      </c>
      <c r="C16" s="597"/>
      <c r="D16" s="600"/>
      <c r="E16" s="598">
        <v>188</v>
      </c>
    </row>
    <row r="17" spans="1:5" ht="12.75">
      <c r="A17" s="568" t="s">
        <v>91</v>
      </c>
      <c r="B17" s="546">
        <v>10</v>
      </c>
      <c r="C17" s="597"/>
      <c r="D17" s="600">
        <v>53</v>
      </c>
      <c r="E17" s="598">
        <v>53</v>
      </c>
    </row>
    <row r="18" spans="1:5" ht="13.5" thickBot="1">
      <c r="A18" s="576" t="s">
        <v>92</v>
      </c>
      <c r="B18" s="601">
        <v>11</v>
      </c>
      <c r="C18" s="602">
        <f>SUM(C15+C16+C17)</f>
        <v>714</v>
      </c>
      <c r="D18" s="602">
        <f>SUM(D15+D16+D17)</f>
        <v>1464</v>
      </c>
      <c r="E18" s="603">
        <f>SUM(E15+E16+E17)</f>
        <v>1468</v>
      </c>
    </row>
    <row r="19" spans="1:5" ht="12.75">
      <c r="A19" s="581" t="s">
        <v>74</v>
      </c>
      <c r="B19" s="582">
        <v>12</v>
      </c>
      <c r="C19" s="583">
        <v>714</v>
      </c>
      <c r="D19" s="584">
        <v>714</v>
      </c>
      <c r="E19" s="585">
        <v>714</v>
      </c>
    </row>
    <row r="20" spans="1:5" ht="12.75">
      <c r="A20" s="586" t="s">
        <v>75</v>
      </c>
      <c r="B20" s="546">
        <v>13</v>
      </c>
      <c r="C20" s="553"/>
      <c r="D20" s="569">
        <v>605</v>
      </c>
      <c r="E20" s="570">
        <v>605</v>
      </c>
    </row>
    <row r="21" spans="1:5" ht="12.75">
      <c r="A21" s="586" t="s">
        <v>87</v>
      </c>
      <c r="B21" s="546">
        <v>14</v>
      </c>
      <c r="C21" s="587"/>
      <c r="D21" s="569"/>
      <c r="E21" s="570">
        <v>5</v>
      </c>
    </row>
    <row r="22" spans="1:5" ht="12.75">
      <c r="A22" s="604" t="s">
        <v>677</v>
      </c>
      <c r="B22" s="605">
        <v>15</v>
      </c>
      <c r="C22" s="606"/>
      <c r="D22" s="607">
        <v>145</v>
      </c>
      <c r="E22" s="608">
        <v>145</v>
      </c>
    </row>
    <row r="23" spans="1:5" ht="13.5" thickBot="1">
      <c r="A23" s="576" t="s">
        <v>93</v>
      </c>
      <c r="B23" s="601">
        <v>16</v>
      </c>
      <c r="C23" s="602">
        <v>714</v>
      </c>
      <c r="D23" s="609">
        <v>1464</v>
      </c>
      <c r="E23" s="610">
        <v>1469</v>
      </c>
    </row>
    <row r="24" spans="1:5" ht="12.75">
      <c r="A24" s="686"/>
      <c r="B24" s="687"/>
      <c r="C24" s="686"/>
      <c r="D24" s="688"/>
      <c r="E24" s="688"/>
    </row>
    <row r="25" spans="1:5" ht="12.75">
      <c r="A25" s="588" t="s">
        <v>78</v>
      </c>
      <c r="C25" s="686"/>
      <c r="D25" s="688"/>
      <c r="E25" s="688"/>
    </row>
    <row r="26" spans="1:5" ht="12.75">
      <c r="A26" s="548" t="s">
        <v>79</v>
      </c>
      <c r="B26" s="981">
        <v>1469</v>
      </c>
      <c r="C26" s="686"/>
      <c r="D26" s="688"/>
      <c r="E26" s="688"/>
    </row>
    <row r="27" spans="1:5" ht="12.75">
      <c r="A27" s="548" t="s">
        <v>80</v>
      </c>
      <c r="B27" s="981">
        <v>1468</v>
      </c>
      <c r="C27" s="686"/>
      <c r="D27" s="688"/>
      <c r="E27" s="688"/>
    </row>
    <row r="28" spans="1:5" ht="12.75">
      <c r="A28" s="548" t="s">
        <v>82</v>
      </c>
      <c r="B28" s="981">
        <f>B26-B27</f>
        <v>1</v>
      </c>
      <c r="C28" s="686"/>
      <c r="D28" s="688"/>
      <c r="E28" s="688"/>
    </row>
    <row r="29" spans="1:5" ht="12.75">
      <c r="A29" s="548" t="s">
        <v>83</v>
      </c>
      <c r="B29" s="981">
        <v>1</v>
      </c>
      <c r="C29" s="686"/>
      <c r="D29" s="688"/>
      <c r="E29" s="688"/>
    </row>
    <row r="30" spans="1:5" ht="12.75">
      <c r="A30" t="s">
        <v>84</v>
      </c>
      <c r="B30" s="981">
        <v>188</v>
      </c>
      <c r="C30" s="686"/>
      <c r="D30" s="688"/>
      <c r="E30" s="688"/>
    </row>
    <row r="31" spans="1:5" ht="12.75">
      <c r="A31" t="s">
        <v>85</v>
      </c>
      <c r="B31" s="981">
        <v>5</v>
      </c>
      <c r="C31" s="686"/>
      <c r="D31" s="688"/>
      <c r="E31" s="688"/>
    </row>
    <row r="32" spans="1:5" ht="12.75">
      <c r="A32" s="589" t="s">
        <v>78</v>
      </c>
      <c r="B32" s="690">
        <f>B29+B30-B31</f>
        <v>184</v>
      </c>
      <c r="C32" s="686"/>
      <c r="D32" s="688"/>
      <c r="E32" s="688"/>
    </row>
    <row r="34" spans="1:5" ht="12.75">
      <c r="A34" s="1339" t="s">
        <v>94</v>
      </c>
      <c r="B34" s="1339"/>
      <c r="C34" s="1339"/>
      <c r="D34" s="1339"/>
      <c r="E34" s="1339"/>
    </row>
    <row r="35" spans="1:5" ht="12.75">
      <c r="A35" s="1220" t="s">
        <v>61</v>
      </c>
      <c r="B35" s="1220"/>
      <c r="C35" s="1220"/>
      <c r="D35" s="1220"/>
      <c r="E35" s="1220"/>
    </row>
    <row r="36" spans="4:5" ht="13.5" thickBot="1">
      <c r="D36" s="1343" t="s">
        <v>95</v>
      </c>
      <c r="E36" s="1343"/>
    </row>
    <row r="37" spans="1:5" ht="12.75">
      <c r="A37" s="562"/>
      <c r="B37" s="705" t="s">
        <v>96</v>
      </c>
      <c r="C37" s="563" t="s">
        <v>627</v>
      </c>
      <c r="D37" s="563" t="s">
        <v>63</v>
      </c>
      <c r="E37" s="564" t="s">
        <v>1154</v>
      </c>
    </row>
    <row r="38" spans="1:5" ht="12.75">
      <c r="A38" s="706" t="s">
        <v>698</v>
      </c>
      <c r="B38" s="707" t="s">
        <v>97</v>
      </c>
      <c r="C38" s="708"/>
      <c r="D38" s="708"/>
      <c r="E38" s="709"/>
    </row>
    <row r="39" spans="1:5" ht="12.75">
      <c r="A39" s="710"/>
      <c r="B39" s="573"/>
      <c r="C39" s="1340" t="s">
        <v>64</v>
      </c>
      <c r="D39" s="1340"/>
      <c r="E39" s="1341"/>
    </row>
    <row r="40" spans="1:5" ht="12.75">
      <c r="A40" s="568" t="s">
        <v>818</v>
      </c>
      <c r="B40" s="553">
        <v>1</v>
      </c>
      <c r="C40" s="611"/>
      <c r="D40" s="611"/>
      <c r="E40" s="612">
        <v>3</v>
      </c>
    </row>
    <row r="41" spans="1:5" ht="12.75">
      <c r="A41" s="568" t="s">
        <v>612</v>
      </c>
      <c r="B41" s="553">
        <v>2</v>
      </c>
      <c r="C41" s="611"/>
      <c r="D41" s="611"/>
      <c r="E41" s="612">
        <v>32</v>
      </c>
    </row>
    <row r="42" spans="1:5" ht="12.75">
      <c r="A42" s="571" t="s">
        <v>65</v>
      </c>
      <c r="B42" s="553">
        <v>3</v>
      </c>
      <c r="C42" s="554"/>
      <c r="D42" s="554"/>
      <c r="E42" s="613"/>
    </row>
    <row r="43" spans="1:5" ht="12.75">
      <c r="A43" s="571" t="s">
        <v>66</v>
      </c>
      <c r="B43" s="553">
        <v>4</v>
      </c>
      <c r="C43" s="554">
        <f>414+714+714</f>
        <v>1842</v>
      </c>
      <c r="D43" s="554">
        <f>1411+944+1244</f>
        <v>3599</v>
      </c>
      <c r="E43" s="613">
        <f>1192+802+1030</f>
        <v>3024</v>
      </c>
    </row>
    <row r="44" spans="1:5" ht="12.75">
      <c r="A44" s="572" t="s">
        <v>88</v>
      </c>
      <c r="B44" s="553">
        <v>5</v>
      </c>
      <c r="C44" s="611">
        <f>714+714+414</f>
        <v>1842</v>
      </c>
      <c r="D44" s="611">
        <f>1411+1244+944</f>
        <v>3599</v>
      </c>
      <c r="E44" s="612">
        <f>1030+1192+802</f>
        <v>3024</v>
      </c>
    </row>
    <row r="45" spans="1:5" ht="12.75">
      <c r="A45" s="571" t="s">
        <v>68</v>
      </c>
      <c r="B45" s="553">
        <v>6</v>
      </c>
      <c r="C45" s="554"/>
      <c r="D45" s="554">
        <v>50</v>
      </c>
      <c r="E45" s="613">
        <v>50</v>
      </c>
    </row>
    <row r="46" spans="1:5" ht="12.75">
      <c r="A46" s="571" t="s">
        <v>69</v>
      </c>
      <c r="B46" s="553">
        <v>7</v>
      </c>
      <c r="C46" s="554">
        <v>300</v>
      </c>
      <c r="D46" s="554">
        <v>300</v>
      </c>
      <c r="E46" s="613">
        <v>295</v>
      </c>
    </row>
    <row r="47" spans="1:5" ht="12.75">
      <c r="A47" s="568" t="s">
        <v>89</v>
      </c>
      <c r="B47" s="553">
        <v>8</v>
      </c>
      <c r="C47" s="611">
        <f>SUM(C45:C46)</f>
        <v>300</v>
      </c>
      <c r="D47" s="611">
        <f>SUM(D45:D46)</f>
        <v>350</v>
      </c>
      <c r="E47" s="612">
        <f>SUM(E45:E46)</f>
        <v>345</v>
      </c>
    </row>
    <row r="48" spans="1:5" ht="12.75">
      <c r="A48" s="568" t="s">
        <v>90</v>
      </c>
      <c r="B48" s="553">
        <v>9</v>
      </c>
      <c r="C48" s="611">
        <f>714+714+714</f>
        <v>2142</v>
      </c>
      <c r="D48" s="611">
        <f>1411+1594+944</f>
        <v>3949</v>
      </c>
      <c r="E48" s="612">
        <f>1277+1147+1030</f>
        <v>3454</v>
      </c>
    </row>
    <row r="49" spans="1:5" ht="12.75">
      <c r="A49" s="568" t="s">
        <v>72</v>
      </c>
      <c r="B49" s="553">
        <v>10</v>
      </c>
      <c r="C49" s="611"/>
      <c r="D49" s="611"/>
      <c r="E49" s="612">
        <v>188</v>
      </c>
    </row>
    <row r="50" spans="1:5" ht="12.75">
      <c r="A50" s="568" t="s">
        <v>91</v>
      </c>
      <c r="B50" s="541">
        <v>11</v>
      </c>
      <c r="C50" s="614"/>
      <c r="D50" s="614">
        <v>53</v>
      </c>
      <c r="E50" s="615">
        <v>53</v>
      </c>
    </row>
    <row r="51" spans="1:5" ht="13.5" thickBot="1">
      <c r="A51" s="576" t="s">
        <v>92</v>
      </c>
      <c r="B51" s="616">
        <v>12</v>
      </c>
      <c r="C51" s="592">
        <f>SUM(C48+C49+C50)</f>
        <v>2142</v>
      </c>
      <c r="D51" s="592">
        <f>1594+1464+944</f>
        <v>4002</v>
      </c>
      <c r="E51" s="593">
        <f>1147+1468+1030</f>
        <v>3645</v>
      </c>
    </row>
    <row r="52" spans="1:5" ht="12.75">
      <c r="A52" s="581" t="s">
        <v>74</v>
      </c>
      <c r="B52" s="583">
        <v>13</v>
      </c>
      <c r="C52" s="542">
        <f>714+714+714</f>
        <v>2142</v>
      </c>
      <c r="D52" s="542">
        <v>2142</v>
      </c>
      <c r="E52" s="617">
        <v>2142</v>
      </c>
    </row>
    <row r="53" spans="1:5" ht="12.75">
      <c r="A53" s="586" t="s">
        <v>75</v>
      </c>
      <c r="B53" s="553">
        <v>14</v>
      </c>
      <c r="C53" s="554"/>
      <c r="D53" s="554">
        <f>50+230+605</f>
        <v>885</v>
      </c>
      <c r="E53" s="613">
        <v>885</v>
      </c>
    </row>
    <row r="54" spans="1:5" ht="12.75">
      <c r="A54" s="604" t="s">
        <v>98</v>
      </c>
      <c r="B54" s="541">
        <v>16</v>
      </c>
      <c r="C54" s="543"/>
      <c r="D54" s="543"/>
      <c r="E54" s="618">
        <v>109</v>
      </c>
    </row>
    <row r="55" spans="1:5" ht="12.75">
      <c r="A55" s="604" t="s">
        <v>677</v>
      </c>
      <c r="B55" s="541">
        <v>17</v>
      </c>
      <c r="C55" s="543"/>
      <c r="D55" s="543">
        <v>975</v>
      </c>
      <c r="E55" s="618">
        <v>975</v>
      </c>
    </row>
    <row r="56" spans="1:5" ht="13.5" thickBot="1">
      <c r="A56" s="576" t="s">
        <v>77</v>
      </c>
      <c r="B56" s="616">
        <v>18</v>
      </c>
      <c r="C56" s="592">
        <f>714+714+714</f>
        <v>2142</v>
      </c>
      <c r="D56" s="592">
        <f>SUM(D52:D55)</f>
        <v>4002</v>
      </c>
      <c r="E56" s="593">
        <f>1469+1594+1048</f>
        <v>4111</v>
      </c>
    </row>
    <row r="58" ht="12.75">
      <c r="A58" s="588" t="s">
        <v>78</v>
      </c>
    </row>
    <row r="59" spans="1:2" ht="12.75">
      <c r="A59" s="548" t="s">
        <v>79</v>
      </c>
      <c r="B59" s="981">
        <v>4111</v>
      </c>
    </row>
    <row r="60" spans="1:2" ht="12.75">
      <c r="A60" s="548" t="s">
        <v>80</v>
      </c>
      <c r="B60" s="981">
        <v>3645</v>
      </c>
    </row>
    <row r="61" spans="1:2" ht="12.75">
      <c r="A61" s="548" t="s">
        <v>82</v>
      </c>
      <c r="B61" s="981">
        <v>466</v>
      </c>
    </row>
    <row r="62" spans="1:2" ht="12.75">
      <c r="A62" s="548" t="s">
        <v>83</v>
      </c>
      <c r="B62" s="981">
        <v>466</v>
      </c>
    </row>
    <row r="63" spans="1:2" ht="12.75">
      <c r="A63" t="s">
        <v>84</v>
      </c>
      <c r="B63" s="981">
        <v>188</v>
      </c>
    </row>
    <row r="64" spans="1:2" ht="12.75">
      <c r="A64" t="s">
        <v>85</v>
      </c>
      <c r="B64" s="981">
        <v>-99</v>
      </c>
    </row>
    <row r="65" spans="1:2" ht="12.75">
      <c r="A65" s="589" t="s">
        <v>691</v>
      </c>
      <c r="B65" s="982">
        <v>555</v>
      </c>
    </row>
    <row r="66" spans="1:2" ht="12.75">
      <c r="A66" s="689" t="s">
        <v>596</v>
      </c>
      <c r="B66" s="983">
        <v>86</v>
      </c>
    </row>
    <row r="67" spans="1:2" ht="12.75">
      <c r="A67" s="589" t="s">
        <v>608</v>
      </c>
      <c r="B67" s="690">
        <v>631</v>
      </c>
    </row>
  </sheetData>
  <mergeCells count="7">
    <mergeCell ref="A35:E35"/>
    <mergeCell ref="C39:E39"/>
    <mergeCell ref="A2:E2"/>
    <mergeCell ref="A3:E3"/>
    <mergeCell ref="C7:E7"/>
    <mergeCell ref="A34:E34"/>
    <mergeCell ref="D36:E36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A27" sqref="A27:F27"/>
    </sheetView>
  </sheetViews>
  <sheetFormatPr defaultColWidth="9.00390625" defaultRowHeight="12.75"/>
  <cols>
    <col min="1" max="1" width="58.00390625" style="0" customWidth="1"/>
    <col min="2" max="2" width="9.875" style="561" customWidth="1"/>
    <col min="3" max="3" width="15.625" style="0" customWidth="1"/>
    <col min="4" max="5" width="12.75390625" style="0" customWidth="1"/>
    <col min="6" max="6" width="13.125" style="0" customWidth="1"/>
    <col min="7" max="7" width="12.625" style="0" customWidth="1"/>
    <col min="8" max="8" width="13.00390625" style="0" customWidth="1"/>
  </cols>
  <sheetData>
    <row r="1" spans="1:8" ht="15">
      <c r="A1" s="6" t="s">
        <v>99</v>
      </c>
      <c r="B1" s="693"/>
      <c r="C1" s="619"/>
      <c r="D1" s="619"/>
      <c r="E1" s="619"/>
      <c r="F1" s="619"/>
      <c r="G1" s="619"/>
      <c r="H1" s="619"/>
    </row>
    <row r="2" spans="1:8" ht="15.75">
      <c r="A2" s="1215"/>
      <c r="B2" s="1215"/>
      <c r="C2" s="1215"/>
      <c r="D2" s="1215"/>
      <c r="E2" s="1215"/>
      <c r="F2" s="1215"/>
      <c r="G2" s="1215"/>
      <c r="H2" s="1215"/>
    </row>
    <row r="3" spans="1:8" ht="15.75">
      <c r="A3" s="1234" t="s">
        <v>100</v>
      </c>
      <c r="B3" s="1234"/>
      <c r="C3" s="1234"/>
      <c r="D3" s="1234"/>
      <c r="E3" s="1234"/>
      <c r="F3" s="1234"/>
      <c r="G3" s="1234"/>
      <c r="H3" s="1234"/>
    </row>
    <row r="4" spans="1:8" ht="14.25">
      <c r="A4" s="1353" t="s">
        <v>603</v>
      </c>
      <c r="B4" s="1353"/>
      <c r="C4" s="1353"/>
      <c r="D4" s="1353"/>
      <c r="E4" s="1353"/>
      <c r="F4" s="1353"/>
      <c r="G4" s="1353"/>
      <c r="H4" s="1353"/>
    </row>
    <row r="5" spans="1:8" ht="12.75" customHeight="1">
      <c r="A5" s="619"/>
      <c r="B5" s="693"/>
      <c r="C5" s="619"/>
      <c r="D5" s="619"/>
      <c r="E5" s="619"/>
      <c r="F5" s="619"/>
      <c r="G5" s="619"/>
      <c r="H5" s="619"/>
    </row>
    <row r="6" spans="1:8" ht="12.75" customHeight="1" thickBot="1">
      <c r="A6" s="619"/>
      <c r="B6" s="693"/>
      <c r="C6" s="619"/>
      <c r="D6" s="619"/>
      <c r="E6" s="619"/>
      <c r="F6" s="619"/>
      <c r="G6" s="619"/>
      <c r="H6" s="619"/>
    </row>
    <row r="7" spans="1:8" ht="13.5" thickTop="1">
      <c r="A7" s="1354" t="s">
        <v>698</v>
      </c>
      <c r="B7" s="1356" t="s">
        <v>101</v>
      </c>
      <c r="C7" s="1358" t="s">
        <v>102</v>
      </c>
      <c r="D7" s="1358" t="s">
        <v>103</v>
      </c>
      <c r="E7" s="1358" t="s">
        <v>602</v>
      </c>
      <c r="F7" s="1358" t="s">
        <v>104</v>
      </c>
      <c r="G7" s="1358" t="s">
        <v>105</v>
      </c>
      <c r="H7" s="1360" t="s">
        <v>845</v>
      </c>
    </row>
    <row r="8" spans="1:8" ht="12.75">
      <c r="A8" s="1355"/>
      <c r="B8" s="1357"/>
      <c r="C8" s="1359"/>
      <c r="D8" s="1359"/>
      <c r="E8" s="1359"/>
      <c r="F8" s="1359"/>
      <c r="G8" s="1359"/>
      <c r="H8" s="1361"/>
    </row>
    <row r="9" spans="1:8" ht="15">
      <c r="A9" s="620" t="s">
        <v>598</v>
      </c>
      <c r="B9" s="694">
        <v>2006</v>
      </c>
      <c r="C9" s="621">
        <v>738000</v>
      </c>
      <c r="D9" s="621">
        <v>0</v>
      </c>
      <c r="E9" s="621">
        <v>0</v>
      </c>
      <c r="F9" s="621">
        <v>369000</v>
      </c>
      <c r="G9" s="621">
        <v>369000</v>
      </c>
      <c r="H9" s="622">
        <v>369000</v>
      </c>
    </row>
    <row r="10" spans="1:8" ht="15">
      <c r="A10" s="620" t="s">
        <v>599</v>
      </c>
      <c r="B10" s="694">
        <v>2007</v>
      </c>
      <c r="C10" s="621">
        <v>2727000</v>
      </c>
      <c r="D10" s="621">
        <v>0</v>
      </c>
      <c r="E10" s="621">
        <v>0</v>
      </c>
      <c r="F10" s="621">
        <v>909000</v>
      </c>
      <c r="G10" s="621">
        <v>1818000</v>
      </c>
      <c r="H10" s="622">
        <v>909000</v>
      </c>
    </row>
    <row r="11" spans="1:8" ht="15">
      <c r="A11" s="620" t="s">
        <v>600</v>
      </c>
      <c r="B11" s="694">
        <v>2009</v>
      </c>
      <c r="C11" s="621">
        <v>10070000</v>
      </c>
      <c r="D11" s="621">
        <v>0</v>
      </c>
      <c r="E11" s="621">
        <v>0</v>
      </c>
      <c r="F11" s="621">
        <v>2120000</v>
      </c>
      <c r="G11" s="621">
        <v>7950000</v>
      </c>
      <c r="H11" s="622">
        <v>2200000</v>
      </c>
    </row>
    <row r="12" spans="1:8" ht="15">
      <c r="A12" s="620" t="s">
        <v>106</v>
      </c>
      <c r="B12" s="694">
        <v>2011</v>
      </c>
      <c r="C12" s="621">
        <v>255190000</v>
      </c>
      <c r="D12" s="621">
        <v>0</v>
      </c>
      <c r="E12" s="621">
        <v>0</v>
      </c>
      <c r="F12" s="621">
        <v>0</v>
      </c>
      <c r="G12" s="621">
        <v>255190000</v>
      </c>
      <c r="H12" s="622">
        <v>0</v>
      </c>
    </row>
    <row r="13" spans="1:8" ht="15">
      <c r="A13" s="620" t="s">
        <v>107</v>
      </c>
      <c r="B13" s="694">
        <v>2012</v>
      </c>
      <c r="C13" s="621">
        <v>11670000</v>
      </c>
      <c r="D13" s="621">
        <v>0</v>
      </c>
      <c r="E13" s="621">
        <v>0</v>
      </c>
      <c r="F13" s="621">
        <v>1460000</v>
      </c>
      <c r="G13" s="621">
        <v>10210000</v>
      </c>
      <c r="H13" s="622">
        <v>1460000</v>
      </c>
    </row>
    <row r="14" spans="1:8" ht="15">
      <c r="A14" s="620" t="s">
        <v>108</v>
      </c>
      <c r="B14" s="694">
        <v>2006</v>
      </c>
      <c r="C14" s="621">
        <v>40000000</v>
      </c>
      <c r="D14" s="621">
        <v>0</v>
      </c>
      <c r="E14" s="621">
        <v>0</v>
      </c>
      <c r="F14" s="621">
        <v>20000000</v>
      </c>
      <c r="G14" s="621">
        <v>20000000</v>
      </c>
      <c r="H14" s="622">
        <v>20000000</v>
      </c>
    </row>
    <row r="15" spans="1:8" ht="15">
      <c r="A15" s="620" t="s">
        <v>109</v>
      </c>
      <c r="B15" s="694">
        <v>2009</v>
      </c>
      <c r="C15" s="621">
        <v>50000000</v>
      </c>
      <c r="D15" s="621">
        <v>0</v>
      </c>
      <c r="E15" s="621">
        <v>0</v>
      </c>
      <c r="F15" s="621">
        <v>7500000</v>
      </c>
      <c r="G15" s="621">
        <v>42500000</v>
      </c>
      <c r="H15" s="622">
        <v>12500000</v>
      </c>
    </row>
    <row r="16" spans="1:8" ht="15">
      <c r="A16" s="620" t="s">
        <v>601</v>
      </c>
      <c r="B16" s="694">
        <v>2006</v>
      </c>
      <c r="C16" s="621">
        <v>0</v>
      </c>
      <c r="D16" s="621">
        <v>0</v>
      </c>
      <c r="E16" s="621">
        <v>2300000</v>
      </c>
      <c r="F16" s="621">
        <v>952801</v>
      </c>
      <c r="G16" s="621">
        <v>1347199</v>
      </c>
      <c r="H16" s="622">
        <v>1347199</v>
      </c>
    </row>
    <row r="17" spans="1:8" ht="15">
      <c r="A17" s="620" t="s">
        <v>110</v>
      </c>
      <c r="B17" s="694">
        <v>2008</v>
      </c>
      <c r="C17" s="621">
        <v>5000000</v>
      </c>
      <c r="D17" s="621">
        <v>0</v>
      </c>
      <c r="E17" s="621">
        <v>0</v>
      </c>
      <c r="F17" s="621">
        <v>0</v>
      </c>
      <c r="G17" s="621">
        <v>5000000</v>
      </c>
      <c r="H17" s="622">
        <v>0</v>
      </c>
    </row>
    <row r="18" spans="1:8" ht="15">
      <c r="A18" s="620" t="s">
        <v>589</v>
      </c>
      <c r="B18" s="694">
        <v>2015</v>
      </c>
      <c r="C18" s="621">
        <v>0</v>
      </c>
      <c r="D18" s="621">
        <v>0</v>
      </c>
      <c r="E18" s="621">
        <v>9294665</v>
      </c>
      <c r="F18" s="621"/>
      <c r="G18" s="621">
        <v>9294665</v>
      </c>
      <c r="H18" s="622">
        <v>2769000</v>
      </c>
    </row>
    <row r="19" spans="1:8" ht="15">
      <c r="A19" s="620" t="s">
        <v>590</v>
      </c>
      <c r="B19" s="694">
        <v>2015</v>
      </c>
      <c r="C19" s="621">
        <v>0</v>
      </c>
      <c r="D19" s="621">
        <v>0</v>
      </c>
      <c r="E19" s="621">
        <v>48924566</v>
      </c>
      <c r="F19" s="621"/>
      <c r="G19" s="621">
        <v>48924566</v>
      </c>
      <c r="H19" s="622">
        <v>4923000</v>
      </c>
    </row>
    <row r="20" spans="1:8" ht="14.25">
      <c r="A20" s="623" t="s">
        <v>111</v>
      </c>
      <c r="B20" s="695"/>
      <c r="C20" s="624">
        <f aca="true" t="shared" si="0" ref="C20:H20">SUM(C9:C19)</f>
        <v>375395000</v>
      </c>
      <c r="D20" s="624">
        <f t="shared" si="0"/>
        <v>0</v>
      </c>
      <c r="E20" s="624">
        <f t="shared" si="0"/>
        <v>60519231</v>
      </c>
      <c r="F20" s="624">
        <f t="shared" si="0"/>
        <v>33310801</v>
      </c>
      <c r="G20" s="624">
        <f t="shared" si="0"/>
        <v>402603430</v>
      </c>
      <c r="H20" s="893">
        <f t="shared" si="0"/>
        <v>46477199</v>
      </c>
    </row>
    <row r="21" spans="1:8" ht="15">
      <c r="A21" s="620"/>
      <c r="B21" s="694"/>
      <c r="C21" s="621"/>
      <c r="D21" s="621">
        <v>0</v>
      </c>
      <c r="E21" s="621"/>
      <c r="F21" s="621"/>
      <c r="G21" s="621"/>
      <c r="H21" s="622"/>
    </row>
    <row r="22" spans="1:8" ht="15">
      <c r="A22" s="620" t="s">
        <v>591</v>
      </c>
      <c r="B22" s="694">
        <v>2006</v>
      </c>
      <c r="C22" s="621">
        <v>0</v>
      </c>
      <c r="D22" s="621">
        <v>0</v>
      </c>
      <c r="E22" s="621">
        <v>120000000</v>
      </c>
      <c r="F22" s="621">
        <v>0</v>
      </c>
      <c r="G22" s="621">
        <v>120000000</v>
      </c>
      <c r="H22" s="622">
        <v>120000000</v>
      </c>
    </row>
    <row r="23" spans="1:8" ht="15">
      <c r="A23" s="698"/>
      <c r="B23" s="699"/>
      <c r="C23" s="700"/>
      <c r="D23" s="700">
        <v>0</v>
      </c>
      <c r="E23" s="700"/>
      <c r="F23" s="700"/>
      <c r="G23" s="700"/>
      <c r="H23" s="701"/>
    </row>
    <row r="24" spans="1:8" ht="15" thickBot="1">
      <c r="A24" s="625" t="s">
        <v>597</v>
      </c>
      <c r="B24" s="696"/>
      <c r="C24" s="626">
        <f>SUM(C20+C21)</f>
        <v>375395000</v>
      </c>
      <c r="D24" s="626">
        <f>SUM(D20+D21)</f>
        <v>0</v>
      </c>
      <c r="E24" s="626">
        <f>SUM(E20+E22)</f>
        <v>180519231</v>
      </c>
      <c r="F24" s="626">
        <f>SUM(F20+F22)</f>
        <v>33310801</v>
      </c>
      <c r="G24" s="626">
        <f>SUM(G20+G22)</f>
        <v>522603430</v>
      </c>
      <c r="H24" s="894">
        <f>SUM(H20+H22)</f>
        <v>166477199</v>
      </c>
    </row>
    <row r="25" spans="1:8" ht="15.75" thickTop="1">
      <c r="A25" s="619"/>
      <c r="B25" s="693"/>
      <c r="C25" s="619"/>
      <c r="D25" s="619"/>
      <c r="E25" s="619"/>
      <c r="F25" s="619"/>
      <c r="G25" s="619"/>
      <c r="H25" s="619"/>
    </row>
    <row r="26" spans="1:8" ht="15">
      <c r="A26" s="691"/>
      <c r="B26" s="697"/>
      <c r="C26" s="692"/>
      <c r="D26" s="692"/>
      <c r="E26" s="692"/>
      <c r="F26" s="692"/>
      <c r="G26" s="692"/>
      <c r="H26" s="692"/>
    </row>
    <row r="27" spans="1:8" ht="14.25">
      <c r="A27" s="1344" t="s">
        <v>112</v>
      </c>
      <c r="B27" s="1220"/>
      <c r="C27" s="1220"/>
      <c r="D27" s="1220"/>
      <c r="E27" s="1220"/>
      <c r="F27" s="1220"/>
      <c r="G27" s="478"/>
      <c r="H27" s="478"/>
    </row>
    <row r="28" spans="1:8" ht="14.25">
      <c r="A28" s="627"/>
      <c r="B28" s="627"/>
      <c r="C28" s="628"/>
      <c r="D28" s="628"/>
      <c r="E28" s="628"/>
      <c r="F28" s="628"/>
      <c r="G28" s="628"/>
      <c r="H28" s="628"/>
    </row>
    <row r="29" spans="1:8" ht="12.75">
      <c r="A29" s="1350"/>
      <c r="B29" s="1350"/>
      <c r="C29" s="1350"/>
      <c r="D29" s="1350"/>
      <c r="E29" s="1350"/>
      <c r="F29" s="1350"/>
      <c r="G29" s="1350"/>
      <c r="H29" s="1350"/>
    </row>
    <row r="30" spans="1:8" ht="13.5" thickBot="1">
      <c r="A30" s="1350"/>
      <c r="B30" s="1350"/>
      <c r="C30" s="1350"/>
      <c r="D30" s="1350"/>
      <c r="E30" s="1350"/>
      <c r="F30" s="1350"/>
      <c r="G30" s="1350"/>
      <c r="H30" s="1350"/>
    </row>
    <row r="31" spans="1:8" ht="18.75" customHeight="1" thickTop="1">
      <c r="A31" s="1345" t="s">
        <v>698</v>
      </c>
      <c r="B31" s="1347" t="s">
        <v>113</v>
      </c>
      <c r="C31" s="1349" t="s">
        <v>114</v>
      </c>
      <c r="D31" s="1349" t="s">
        <v>115</v>
      </c>
      <c r="E31" s="1349" t="s">
        <v>116</v>
      </c>
      <c r="F31" s="1351" t="s">
        <v>117</v>
      </c>
      <c r="G31" s="692"/>
      <c r="H31" s="692"/>
    </row>
    <row r="32" spans="1:8" ht="20.25" customHeight="1">
      <c r="A32" s="1346"/>
      <c r="B32" s="1348"/>
      <c r="C32" s="1348"/>
      <c r="D32" s="1348"/>
      <c r="E32" s="1348"/>
      <c r="F32" s="1352"/>
      <c r="G32" s="692"/>
      <c r="H32" s="692"/>
    </row>
    <row r="33" spans="1:8" ht="15.75">
      <c r="A33" s="632" t="s">
        <v>118</v>
      </c>
      <c r="B33" s="882">
        <v>2006</v>
      </c>
      <c r="C33" s="883">
        <v>20103</v>
      </c>
      <c r="D33" s="883">
        <v>9009</v>
      </c>
      <c r="E33" s="883">
        <v>8387</v>
      </c>
      <c r="F33" s="884">
        <v>2707</v>
      </c>
      <c r="G33" s="692"/>
      <c r="H33" s="692"/>
    </row>
    <row r="34" spans="1:8" ht="15.75">
      <c r="A34" s="632" t="s">
        <v>524</v>
      </c>
      <c r="B34" s="882">
        <v>2007</v>
      </c>
      <c r="C34" s="883">
        <v>480457</v>
      </c>
      <c r="D34" s="883">
        <v>10750</v>
      </c>
      <c r="E34" s="883">
        <v>14515</v>
      </c>
      <c r="F34" s="884">
        <v>455192</v>
      </c>
      <c r="G34" s="692"/>
      <c r="H34" s="692"/>
    </row>
    <row r="35" spans="1:8" ht="15.75">
      <c r="A35" s="885" t="s">
        <v>922</v>
      </c>
      <c r="B35" s="886">
        <v>2006</v>
      </c>
      <c r="C35" s="887">
        <v>262472</v>
      </c>
      <c r="D35" s="887">
        <v>19220</v>
      </c>
      <c r="E35" s="887">
        <v>212280</v>
      </c>
      <c r="F35" s="888">
        <v>30972</v>
      </c>
      <c r="G35" s="692"/>
      <c r="H35" s="692"/>
    </row>
    <row r="36" spans="1:8" ht="16.5" thickBot="1">
      <c r="A36" s="889" t="s">
        <v>525</v>
      </c>
      <c r="B36" s="890">
        <v>2006</v>
      </c>
      <c r="C36" s="891">
        <v>44646</v>
      </c>
      <c r="D36" s="891">
        <v>1731</v>
      </c>
      <c r="E36" s="891">
        <v>11957</v>
      </c>
      <c r="F36" s="892">
        <v>30958</v>
      </c>
      <c r="G36" s="692"/>
      <c r="H36" s="692"/>
    </row>
    <row r="37" spans="1:8" ht="15.75" thickTop="1">
      <c r="A37" s="691"/>
      <c r="B37" s="879"/>
      <c r="C37" s="692"/>
      <c r="D37" s="692"/>
      <c r="E37" s="692"/>
      <c r="F37" s="692"/>
      <c r="G37" s="692"/>
      <c r="H37" s="692"/>
    </row>
    <row r="38" spans="1:8" ht="15">
      <c r="A38" s="691"/>
      <c r="B38" s="879"/>
      <c r="C38" s="692"/>
      <c r="D38" s="692"/>
      <c r="E38" s="692"/>
      <c r="F38" s="692"/>
      <c r="G38" s="692"/>
      <c r="H38" s="692"/>
    </row>
    <row r="39" spans="1:9" ht="15">
      <c r="A39" s="691"/>
      <c r="B39" s="879"/>
      <c r="C39" s="692"/>
      <c r="D39" s="692"/>
      <c r="E39" s="692"/>
      <c r="F39" s="692"/>
      <c r="G39" s="692"/>
      <c r="H39" s="692"/>
      <c r="I39" s="468"/>
    </row>
    <row r="40" spans="1:9" ht="14.25">
      <c r="A40" s="627"/>
      <c r="B40" s="878"/>
      <c r="C40" s="628"/>
      <c r="D40" s="628"/>
      <c r="E40" s="628"/>
      <c r="F40" s="628"/>
      <c r="G40" s="628"/>
      <c r="H40" s="628"/>
      <c r="I40" s="468"/>
    </row>
    <row r="41" spans="1:9" ht="15">
      <c r="A41" s="691"/>
      <c r="B41" s="691"/>
      <c r="C41" s="692"/>
      <c r="D41" s="692"/>
      <c r="E41" s="692"/>
      <c r="F41" s="692"/>
      <c r="G41" s="692"/>
      <c r="H41" s="692"/>
      <c r="I41" s="468"/>
    </row>
    <row r="42" spans="1:9" ht="15">
      <c r="A42" s="691"/>
      <c r="B42" s="691"/>
      <c r="C42" s="692"/>
      <c r="D42" s="692"/>
      <c r="E42" s="692"/>
      <c r="F42" s="692"/>
      <c r="G42" s="895"/>
      <c r="H42" s="895"/>
      <c r="I42" s="468"/>
    </row>
    <row r="43" spans="1:9" ht="15">
      <c r="A43" s="691"/>
      <c r="B43" s="691"/>
      <c r="C43" s="692"/>
      <c r="D43" s="692"/>
      <c r="E43" s="692"/>
      <c r="F43" s="692"/>
      <c r="G43" s="895"/>
      <c r="H43" s="895"/>
      <c r="I43" s="468"/>
    </row>
    <row r="44" spans="1:9" ht="15">
      <c r="A44" s="627"/>
      <c r="B44" s="627"/>
      <c r="C44" s="628"/>
      <c r="D44" s="628"/>
      <c r="E44" s="628"/>
      <c r="F44" s="628"/>
      <c r="G44" s="895"/>
      <c r="H44" s="895"/>
      <c r="I44" s="468"/>
    </row>
    <row r="45" spans="1:9" ht="15">
      <c r="A45" s="627"/>
      <c r="B45" s="627"/>
      <c r="C45" s="628"/>
      <c r="D45" s="628"/>
      <c r="E45" s="628"/>
      <c r="F45" s="628"/>
      <c r="G45" s="895"/>
      <c r="H45" s="895"/>
      <c r="I45" s="468"/>
    </row>
    <row r="46" spans="1:9" ht="15.75">
      <c r="A46" s="629"/>
      <c r="B46" s="479"/>
      <c r="C46" s="630"/>
      <c r="D46" s="631"/>
      <c r="E46" s="631"/>
      <c r="F46" s="631"/>
      <c r="G46" s="895"/>
      <c r="H46" s="895"/>
      <c r="I46" s="468"/>
    </row>
    <row r="47" spans="6:8" ht="14.25" customHeight="1">
      <c r="F47" s="547"/>
      <c r="G47" s="895"/>
      <c r="H47" s="895"/>
    </row>
    <row r="48" spans="6:8" ht="14.25" customHeight="1">
      <c r="F48" s="547"/>
      <c r="G48" s="895"/>
      <c r="H48" s="895"/>
    </row>
    <row r="49" spans="6:8" ht="15.75">
      <c r="F49" s="547"/>
      <c r="G49" s="880"/>
      <c r="H49" s="711"/>
    </row>
    <row r="50" spans="6:8" ht="15.75">
      <c r="F50" s="547"/>
      <c r="G50" s="880"/>
      <c r="H50" s="548"/>
    </row>
    <row r="51" spans="6:8" ht="12.75">
      <c r="F51" s="547"/>
      <c r="G51" s="881"/>
      <c r="H51" s="712"/>
    </row>
  </sheetData>
  <mergeCells count="26">
    <mergeCell ref="A4:H4"/>
    <mergeCell ref="A7:A8"/>
    <mergeCell ref="B7:B8"/>
    <mergeCell ref="C7:C8"/>
    <mergeCell ref="D7:D8"/>
    <mergeCell ref="E7:E8"/>
    <mergeCell ref="F7:F8"/>
    <mergeCell ref="G7:G8"/>
    <mergeCell ref="H7:H8"/>
    <mergeCell ref="H29:H30"/>
    <mergeCell ref="E31:E32"/>
    <mergeCell ref="F31:F32"/>
    <mergeCell ref="B29:B30"/>
    <mergeCell ref="C29:C30"/>
    <mergeCell ref="D29:D30"/>
    <mergeCell ref="E29:E30"/>
    <mergeCell ref="A27:F27"/>
    <mergeCell ref="A2:H2"/>
    <mergeCell ref="A3:H3"/>
    <mergeCell ref="A31:A32"/>
    <mergeCell ref="B31:B32"/>
    <mergeCell ref="C31:C32"/>
    <mergeCell ref="D31:D32"/>
    <mergeCell ref="A29:A30"/>
    <mergeCell ref="F29:F30"/>
    <mergeCell ref="G29:G3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25"/>
  <sheetViews>
    <sheetView workbookViewId="0" topLeftCell="A1">
      <selection activeCell="I20" sqref="I20"/>
    </sheetView>
  </sheetViews>
  <sheetFormatPr defaultColWidth="9.00390625" defaultRowHeight="12.75"/>
  <cols>
    <col min="1" max="1" width="31.75390625" style="0" customWidth="1"/>
    <col min="2" max="2" width="11.25390625" style="0" customWidth="1"/>
  </cols>
  <sheetData>
    <row r="1" spans="1:16" ht="12.75">
      <c r="A1" s="6" t="s">
        <v>122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5.75">
      <c r="A5" s="1234" t="s">
        <v>1143</v>
      </c>
      <c r="B5" s="1234"/>
      <c r="C5" s="1234"/>
      <c r="D5" s="1234"/>
      <c r="E5" s="1234"/>
      <c r="F5" s="1234"/>
      <c r="G5" s="1234"/>
      <c r="H5" s="1234"/>
      <c r="I5" s="1234"/>
      <c r="J5" s="1234"/>
      <c r="K5" s="1234"/>
      <c r="L5" s="1234"/>
      <c r="M5" s="1255"/>
      <c r="N5" s="1255"/>
      <c r="O5" s="1255"/>
      <c r="P5" s="1255"/>
    </row>
    <row r="6" spans="1:16" ht="15.75">
      <c r="A6" s="374"/>
      <c r="B6" s="374"/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468"/>
      <c r="N6" s="468"/>
      <c r="O6" s="468"/>
      <c r="P6" s="468"/>
    </row>
    <row r="7" spans="1:16" ht="15.75">
      <c r="A7" s="374"/>
      <c r="B7" s="374"/>
      <c r="C7" s="374"/>
      <c r="D7" s="374"/>
      <c r="E7" s="374"/>
      <c r="F7" s="374"/>
      <c r="G7" s="374"/>
      <c r="H7" s="374"/>
      <c r="I7" s="374"/>
      <c r="J7" s="374"/>
      <c r="K7" s="374"/>
      <c r="L7" s="374"/>
      <c r="M7" s="468"/>
      <c r="N7" s="468"/>
      <c r="O7" s="468"/>
      <c r="P7" s="468"/>
    </row>
    <row r="8" spans="1:16" ht="15.75">
      <c r="A8" s="374"/>
      <c r="B8" s="374"/>
      <c r="C8" s="374"/>
      <c r="D8" s="374"/>
      <c r="E8" s="374"/>
      <c r="F8" s="374"/>
      <c r="G8" s="374"/>
      <c r="H8" s="374"/>
      <c r="I8" s="374"/>
      <c r="J8" s="374"/>
      <c r="K8" s="374"/>
      <c r="L8" s="374"/>
      <c r="M8" s="468"/>
      <c r="N8" s="468"/>
      <c r="O8" s="468"/>
      <c r="P8" s="468"/>
    </row>
    <row r="9" spans="1:16" ht="13.5" thickBo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ht="13.5" thickTop="1">
      <c r="A10" s="633" t="s">
        <v>123</v>
      </c>
      <c r="B10" s="634" t="s">
        <v>124</v>
      </c>
      <c r="C10" s="634"/>
      <c r="D10" s="635" t="s">
        <v>125</v>
      </c>
      <c r="E10" s="1362" t="s">
        <v>61</v>
      </c>
      <c r="F10" s="1363"/>
      <c r="G10" s="1362" t="s">
        <v>126</v>
      </c>
      <c r="H10" s="1364"/>
      <c r="I10" s="1364"/>
      <c r="J10" s="1365"/>
      <c r="K10" s="1365"/>
      <c r="L10" s="1365"/>
      <c r="M10" s="1363"/>
      <c r="N10" s="1362" t="s">
        <v>127</v>
      </c>
      <c r="O10" s="1365"/>
      <c r="P10" s="1366"/>
    </row>
    <row r="11" spans="1:16" ht="12.75">
      <c r="A11" s="636" t="s">
        <v>128</v>
      </c>
      <c r="B11" s="637" t="s">
        <v>129</v>
      </c>
      <c r="C11" s="637"/>
      <c r="D11" s="638" t="s">
        <v>130</v>
      </c>
      <c r="E11" s="1367" t="s">
        <v>131</v>
      </c>
      <c r="F11" s="1368"/>
      <c r="G11" s="639" t="s">
        <v>795</v>
      </c>
      <c r="H11" s="639" t="s">
        <v>684</v>
      </c>
      <c r="I11" s="639" t="s">
        <v>703</v>
      </c>
      <c r="J11" s="640" t="s">
        <v>132</v>
      </c>
      <c r="K11" s="639" t="s">
        <v>133</v>
      </c>
      <c r="L11" s="639" t="s">
        <v>640</v>
      </c>
      <c r="M11" s="639" t="s">
        <v>134</v>
      </c>
      <c r="N11" s="1367" t="s">
        <v>135</v>
      </c>
      <c r="O11" s="1369"/>
      <c r="P11" s="1370"/>
    </row>
    <row r="12" spans="1:16" ht="12.75">
      <c r="A12" s="636"/>
      <c r="B12" s="637" t="s">
        <v>136</v>
      </c>
      <c r="C12" s="637" t="s">
        <v>137</v>
      </c>
      <c r="D12" s="638"/>
      <c r="E12" s="1367" t="s">
        <v>138</v>
      </c>
      <c r="F12" s="1368"/>
      <c r="G12" s="637" t="s">
        <v>139</v>
      </c>
      <c r="H12" s="637"/>
      <c r="I12" s="637"/>
      <c r="J12" s="637" t="s">
        <v>709</v>
      </c>
      <c r="K12" s="637" t="s">
        <v>140</v>
      </c>
      <c r="L12" s="637" t="s">
        <v>693</v>
      </c>
      <c r="M12" s="638"/>
      <c r="N12" s="1371"/>
      <c r="O12" s="1372"/>
      <c r="P12" s="1373"/>
    </row>
    <row r="13" spans="1:16" ht="13.5" thickBot="1">
      <c r="A13" s="641"/>
      <c r="B13" s="642"/>
      <c r="C13" s="642"/>
      <c r="D13" s="643"/>
      <c r="E13" s="644" t="s">
        <v>141</v>
      </c>
      <c r="F13" s="645" t="s">
        <v>142</v>
      </c>
      <c r="G13" s="642"/>
      <c r="H13" s="642"/>
      <c r="I13" s="642"/>
      <c r="J13" s="642"/>
      <c r="K13" s="642" t="s">
        <v>143</v>
      </c>
      <c r="L13" s="642"/>
      <c r="M13" s="642"/>
      <c r="N13" s="645" t="s">
        <v>144</v>
      </c>
      <c r="O13" s="645" t="s">
        <v>142</v>
      </c>
      <c r="P13" s="646" t="s">
        <v>611</v>
      </c>
    </row>
    <row r="14" spans="1:16" ht="13.5" thickTop="1">
      <c r="A14" s="356" t="s">
        <v>145</v>
      </c>
      <c r="B14" s="417">
        <v>142787</v>
      </c>
      <c r="C14" s="417">
        <v>-37009</v>
      </c>
      <c r="D14" s="344">
        <f>SUM(B14:C14)</f>
        <v>105778</v>
      </c>
      <c r="E14" s="344"/>
      <c r="F14" s="417"/>
      <c r="G14" s="417">
        <v>4109</v>
      </c>
      <c r="H14" s="417">
        <v>795</v>
      </c>
      <c r="I14" s="417">
        <v>631</v>
      </c>
      <c r="J14" s="417"/>
      <c r="K14" s="417"/>
      <c r="L14" s="417"/>
      <c r="M14" s="417">
        <v>100243</v>
      </c>
      <c r="N14" s="417">
        <f>SUM(E14+G14+H14+I14+J14)</f>
        <v>5535</v>
      </c>
      <c r="O14" s="417">
        <f>SUM(F14+L14+M14)</f>
        <v>100243</v>
      </c>
      <c r="P14" s="647">
        <f>SUM(N14:O14)</f>
        <v>105778</v>
      </c>
    </row>
    <row r="15" spans="1:16" ht="12.75">
      <c r="A15" s="356"/>
      <c r="B15" s="417"/>
      <c r="C15" s="417"/>
      <c r="D15" s="344"/>
      <c r="E15" s="344"/>
      <c r="F15" s="417"/>
      <c r="G15" s="417"/>
      <c r="H15" s="417"/>
      <c r="I15" s="417"/>
      <c r="J15" s="417"/>
      <c r="K15" s="417"/>
      <c r="L15" s="417"/>
      <c r="M15" s="417"/>
      <c r="N15" s="417"/>
      <c r="O15" s="417"/>
      <c r="P15" s="647">
        <f aca="true" t="shared" si="0" ref="P15:P25">SUM(N15:O15)</f>
        <v>0</v>
      </c>
    </row>
    <row r="16" spans="1:16" ht="12.75">
      <c r="A16" s="356" t="s">
        <v>146</v>
      </c>
      <c r="B16" s="417">
        <f>SUM(B17:B19)</f>
        <v>631</v>
      </c>
      <c r="C16" s="417"/>
      <c r="D16" s="344">
        <f>SUM(D17:D19)</f>
        <v>631</v>
      </c>
      <c r="E16" s="344"/>
      <c r="F16" s="417"/>
      <c r="G16" s="417"/>
      <c r="H16" s="417"/>
      <c r="I16" s="417">
        <v>631</v>
      </c>
      <c r="J16" s="417"/>
      <c r="K16" s="417"/>
      <c r="L16" s="417"/>
      <c r="M16" s="417"/>
      <c r="N16" s="417">
        <v>631</v>
      </c>
      <c r="O16" s="417"/>
      <c r="P16" s="647">
        <f t="shared" si="0"/>
        <v>631</v>
      </c>
    </row>
    <row r="17" spans="1:16" ht="12.75">
      <c r="A17" s="142" t="s">
        <v>147</v>
      </c>
      <c r="B17" s="72">
        <v>0</v>
      </c>
      <c r="C17" s="417"/>
      <c r="D17" s="344">
        <f>SUM(B17:C17)</f>
        <v>0</v>
      </c>
      <c r="E17" s="344"/>
      <c r="F17" s="417"/>
      <c r="G17" s="417"/>
      <c r="H17" s="72"/>
      <c r="I17" s="417"/>
      <c r="J17" s="417"/>
      <c r="K17" s="417"/>
      <c r="L17" s="417"/>
      <c r="M17" s="417"/>
      <c r="N17" s="417">
        <f>SUM(E17+G17+H17+I17+J17)</f>
        <v>0</v>
      </c>
      <c r="O17" s="417">
        <f>SUM(F17+L17+M17)</f>
        <v>0</v>
      </c>
      <c r="P17" s="647">
        <f t="shared" si="0"/>
        <v>0</v>
      </c>
    </row>
    <row r="18" spans="1:16" ht="12.75">
      <c r="A18" s="24" t="s">
        <v>148</v>
      </c>
      <c r="B18" s="18">
        <v>184</v>
      </c>
      <c r="C18" s="18"/>
      <c r="D18" s="344">
        <f>SUM(B18:C18)</f>
        <v>184</v>
      </c>
      <c r="E18" s="29"/>
      <c r="F18" s="18"/>
      <c r="G18" s="18"/>
      <c r="H18" s="18"/>
      <c r="I18" s="18">
        <v>184</v>
      </c>
      <c r="J18" s="18"/>
      <c r="K18" s="18"/>
      <c r="L18" s="18"/>
      <c r="M18" s="72"/>
      <c r="N18" s="417">
        <f>SUM(E18+G18+H18+I18+J18)</f>
        <v>184</v>
      </c>
      <c r="O18" s="417">
        <f>SUM(F18+L18+M18)</f>
        <v>0</v>
      </c>
      <c r="P18" s="647">
        <f t="shared" si="0"/>
        <v>184</v>
      </c>
    </row>
    <row r="19" spans="1:16" ht="12.75">
      <c r="A19" s="24" t="s">
        <v>149</v>
      </c>
      <c r="B19" s="18">
        <v>447</v>
      </c>
      <c r="C19" s="18"/>
      <c r="D19" s="344">
        <f>SUM(B19:C19)</f>
        <v>447</v>
      </c>
      <c r="E19" s="29"/>
      <c r="F19" s="18"/>
      <c r="G19" s="18"/>
      <c r="H19" s="18"/>
      <c r="I19" s="18">
        <v>447</v>
      </c>
      <c r="J19" s="18"/>
      <c r="K19" s="18"/>
      <c r="L19" s="18"/>
      <c r="M19" s="72"/>
      <c r="N19" s="417">
        <f>SUM(E19+G19+H19+I19+J19)</f>
        <v>447</v>
      </c>
      <c r="O19" s="417">
        <f>SUM(F19+L19+M19)</f>
        <v>0</v>
      </c>
      <c r="P19" s="647">
        <f t="shared" si="0"/>
        <v>447</v>
      </c>
    </row>
    <row r="20" spans="1:16" ht="12.75">
      <c r="A20" s="24"/>
      <c r="B20" s="18"/>
      <c r="C20" s="18"/>
      <c r="D20" s="344"/>
      <c r="E20" s="29"/>
      <c r="F20" s="18"/>
      <c r="G20" s="18"/>
      <c r="H20" s="18"/>
      <c r="I20" s="18"/>
      <c r="J20" s="18"/>
      <c r="K20" s="18"/>
      <c r="L20" s="18"/>
      <c r="M20" s="72"/>
      <c r="N20" s="417"/>
      <c r="O20" s="417"/>
      <c r="P20" s="647">
        <f t="shared" si="0"/>
        <v>0</v>
      </c>
    </row>
    <row r="21" spans="1:16" ht="12.75">
      <c r="A21" s="138" t="s">
        <v>150</v>
      </c>
      <c r="B21" s="342">
        <v>10621</v>
      </c>
      <c r="C21" s="342"/>
      <c r="D21" s="344">
        <f>SUM(B21:C21)</f>
        <v>10621</v>
      </c>
      <c r="E21" s="648"/>
      <c r="F21" s="342"/>
      <c r="G21" s="342"/>
      <c r="H21" s="342"/>
      <c r="I21" s="342">
        <v>2739</v>
      </c>
      <c r="J21" s="342"/>
      <c r="K21" s="342"/>
      <c r="L21" s="342">
        <v>7882</v>
      </c>
      <c r="M21" s="417"/>
      <c r="N21" s="417">
        <f>SUM(E21+G21+H21+I21+J21)</f>
        <v>2739</v>
      </c>
      <c r="O21" s="417">
        <f>SUM(F21+L21)</f>
        <v>7882</v>
      </c>
      <c r="P21" s="647">
        <f t="shared" si="0"/>
        <v>10621</v>
      </c>
    </row>
    <row r="22" spans="1:16" ht="12.75">
      <c r="A22" s="24"/>
      <c r="B22" s="18"/>
      <c r="C22" s="18"/>
      <c r="D22" s="344"/>
      <c r="E22" s="29"/>
      <c r="F22" s="18"/>
      <c r="G22" s="18"/>
      <c r="H22" s="18"/>
      <c r="I22" s="18"/>
      <c r="J22" s="18"/>
      <c r="K22" s="18"/>
      <c r="L22" s="18"/>
      <c r="M22" s="72"/>
      <c r="N22" s="417"/>
      <c r="O22" s="417"/>
      <c r="P22" s="647">
        <f t="shared" si="0"/>
        <v>0</v>
      </c>
    </row>
    <row r="23" spans="1:16" ht="12.75">
      <c r="A23" s="138" t="s">
        <v>923</v>
      </c>
      <c r="B23" s="342">
        <v>-6710</v>
      </c>
      <c r="C23" s="342">
        <v>10148</v>
      </c>
      <c r="D23" s="344">
        <f>SUM(B23:C23)</f>
        <v>3438</v>
      </c>
      <c r="E23" s="129"/>
      <c r="F23" s="342"/>
      <c r="G23" s="342">
        <v>738</v>
      </c>
      <c r="H23" s="342"/>
      <c r="I23" s="342">
        <v>600</v>
      </c>
      <c r="J23" s="342"/>
      <c r="K23" s="342"/>
      <c r="L23" s="342">
        <v>2100</v>
      </c>
      <c r="M23" s="417"/>
      <c r="N23" s="417">
        <f>SUM(E23+G23+H23+I23+J23+K23)</f>
        <v>1338</v>
      </c>
      <c r="O23" s="417">
        <f>SUM(F23+L23)</f>
        <v>2100</v>
      </c>
      <c r="P23" s="647">
        <f t="shared" si="0"/>
        <v>3438</v>
      </c>
    </row>
    <row r="24" spans="1:16" ht="12.75">
      <c r="A24" s="305"/>
      <c r="B24" s="65"/>
      <c r="C24" s="65"/>
      <c r="D24" s="471"/>
      <c r="E24" s="471"/>
      <c r="F24" s="65"/>
      <c r="G24" s="65"/>
      <c r="H24" s="65"/>
      <c r="I24" s="65"/>
      <c r="J24" s="65"/>
      <c r="K24" s="65"/>
      <c r="L24" s="65"/>
      <c r="M24" s="65"/>
      <c r="N24" s="67"/>
      <c r="O24" s="67"/>
      <c r="P24" s="647">
        <f t="shared" si="0"/>
        <v>0</v>
      </c>
    </row>
    <row r="25" spans="1:16" ht="13.5" thickBot="1">
      <c r="A25" s="162" t="s">
        <v>151</v>
      </c>
      <c r="B25" s="27">
        <f>SUM(B14+B21+B23)</f>
        <v>146698</v>
      </c>
      <c r="C25" s="27">
        <f aca="true" t="shared" si="1" ref="C25:O25">SUM(C14+C21+C23)</f>
        <v>-26861</v>
      </c>
      <c r="D25" s="27">
        <f t="shared" si="1"/>
        <v>119837</v>
      </c>
      <c r="E25" s="27">
        <f t="shared" si="1"/>
        <v>0</v>
      </c>
      <c r="F25" s="27">
        <f t="shared" si="1"/>
        <v>0</v>
      </c>
      <c r="G25" s="27">
        <f t="shared" si="1"/>
        <v>4847</v>
      </c>
      <c r="H25" s="27">
        <f t="shared" si="1"/>
        <v>795</v>
      </c>
      <c r="I25" s="27">
        <f t="shared" si="1"/>
        <v>3970</v>
      </c>
      <c r="J25" s="27">
        <f t="shared" si="1"/>
        <v>0</v>
      </c>
      <c r="K25" s="27">
        <f t="shared" si="1"/>
        <v>0</v>
      </c>
      <c r="L25" s="27">
        <f t="shared" si="1"/>
        <v>9982</v>
      </c>
      <c r="M25" s="27">
        <f t="shared" si="1"/>
        <v>100243</v>
      </c>
      <c r="N25" s="27">
        <f t="shared" si="1"/>
        <v>9612</v>
      </c>
      <c r="O25" s="27">
        <f t="shared" si="1"/>
        <v>110225</v>
      </c>
      <c r="P25" s="99">
        <f t="shared" si="0"/>
        <v>119837</v>
      </c>
    </row>
    <row r="26" ht="13.5" thickTop="1"/>
  </sheetData>
  <mergeCells count="8">
    <mergeCell ref="E11:F11"/>
    <mergeCell ref="N11:P11"/>
    <mergeCell ref="E12:F12"/>
    <mergeCell ref="N12:P12"/>
    <mergeCell ref="A5:P5"/>
    <mergeCell ref="E10:F10"/>
    <mergeCell ref="G10:M10"/>
    <mergeCell ref="N10:P10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84"/>
  <sheetViews>
    <sheetView workbookViewId="0" topLeftCell="A1">
      <selection activeCell="L19" sqref="L19"/>
    </sheetView>
  </sheetViews>
  <sheetFormatPr defaultColWidth="9.00390625" defaultRowHeight="12.75"/>
  <cols>
    <col min="1" max="1" width="44.25390625" style="0" bestFit="1" customWidth="1"/>
    <col min="4" max="4" width="10.75390625" style="0" customWidth="1"/>
    <col min="7" max="7" width="10.625" style="0" customWidth="1"/>
    <col min="8" max="8" width="9.00390625" style="0" customWidth="1"/>
  </cols>
  <sheetData>
    <row r="1" ht="12.75">
      <c r="A1" t="s">
        <v>223</v>
      </c>
    </row>
    <row r="3" spans="1:8" ht="12.75">
      <c r="A3" s="1329" t="s">
        <v>152</v>
      </c>
      <c r="B3" s="1329"/>
      <c r="C3" s="1329"/>
      <c r="D3" s="1329"/>
      <c r="E3" s="1329"/>
      <c r="F3" s="1329"/>
      <c r="G3" s="1329"/>
      <c r="H3" s="649"/>
    </row>
    <row r="4" spans="1:8" ht="12.75">
      <c r="A4" s="1329" t="s">
        <v>1034</v>
      </c>
      <c r="B4" s="1329"/>
      <c r="C4" s="1329"/>
      <c r="D4" s="1329"/>
      <c r="E4" s="1329"/>
      <c r="F4" s="1329"/>
      <c r="G4" s="1329"/>
      <c r="H4" s="649"/>
    </row>
    <row r="5" spans="1:8" ht="13.5" thickBot="1">
      <c r="A5" s="649"/>
      <c r="B5" s="649"/>
      <c r="C5" s="649"/>
      <c r="D5" s="649"/>
      <c r="E5" s="649"/>
      <c r="F5" s="649"/>
      <c r="G5" s="649"/>
      <c r="H5" s="649"/>
    </row>
    <row r="6" spans="1:8" ht="13.5" thickTop="1">
      <c r="A6" s="1376" t="s">
        <v>153</v>
      </c>
      <c r="B6" s="1378" t="s">
        <v>154</v>
      </c>
      <c r="C6" s="1378"/>
      <c r="D6" s="1379"/>
      <c r="E6" s="1378" t="s">
        <v>155</v>
      </c>
      <c r="F6" s="1378"/>
      <c r="G6" s="1379"/>
      <c r="H6" s="1374" t="s">
        <v>156</v>
      </c>
    </row>
    <row r="7" spans="1:8" ht="12.75">
      <c r="A7" s="1377"/>
      <c r="B7" s="650" t="s">
        <v>157</v>
      </c>
      <c r="C7" s="650" t="s">
        <v>158</v>
      </c>
      <c r="D7" s="651" t="s">
        <v>159</v>
      </c>
      <c r="E7" s="650" t="s">
        <v>157</v>
      </c>
      <c r="F7" s="650" t="s">
        <v>158</v>
      </c>
      <c r="G7" s="651" t="s">
        <v>159</v>
      </c>
      <c r="H7" s="1375"/>
    </row>
    <row r="8" spans="1:8" ht="12.75">
      <c r="A8" s="652" t="s">
        <v>160</v>
      </c>
      <c r="B8" s="650"/>
      <c r="C8" s="650"/>
      <c r="D8" s="651"/>
      <c r="E8" s="650"/>
      <c r="F8" s="650"/>
      <c r="G8" s="651"/>
      <c r="H8" s="653"/>
    </row>
    <row r="9" spans="1:8" ht="12.75">
      <c r="A9" s="112" t="s">
        <v>161</v>
      </c>
      <c r="B9" s="481">
        <v>23979</v>
      </c>
      <c r="C9" s="481">
        <v>1254</v>
      </c>
      <c r="D9" s="654">
        <f>B9*C9</f>
        <v>30069666</v>
      </c>
      <c r="E9" s="481">
        <v>23979</v>
      </c>
      <c r="F9" s="481">
        <v>1254</v>
      </c>
      <c r="G9" s="655">
        <f>E9*F9</f>
        <v>30069666</v>
      </c>
      <c r="H9" s="457">
        <f>G9-D9</f>
        <v>0</v>
      </c>
    </row>
    <row r="10" spans="1:8" ht="12.75">
      <c r="A10" s="112" t="s">
        <v>162</v>
      </c>
      <c r="B10" s="481">
        <v>713</v>
      </c>
      <c r="C10" s="481">
        <v>3816</v>
      </c>
      <c r="D10" s="654">
        <f aca="true" t="shared" si="0" ref="D10:D58">B10*C10</f>
        <v>2720808</v>
      </c>
      <c r="E10" s="481">
        <v>713</v>
      </c>
      <c r="F10" s="481">
        <v>3816</v>
      </c>
      <c r="G10" s="655">
        <f aca="true" t="shared" si="1" ref="G10:G58">E10*F10</f>
        <v>2720808</v>
      </c>
      <c r="H10" s="457">
        <f aca="true" t="shared" si="2" ref="H10:H73">G10-D10</f>
        <v>0</v>
      </c>
    </row>
    <row r="11" spans="1:8" ht="12.75">
      <c r="A11" s="112" t="s">
        <v>163</v>
      </c>
      <c r="B11" s="481"/>
      <c r="C11" s="481"/>
      <c r="D11" s="654">
        <v>40650349</v>
      </c>
      <c r="E11" s="481"/>
      <c r="F11" s="481"/>
      <c r="G11" s="655">
        <v>40650349</v>
      </c>
      <c r="H11" s="457">
        <f t="shared" si="2"/>
        <v>0</v>
      </c>
    </row>
    <row r="12" spans="1:8" ht="12.75">
      <c r="A12" s="112" t="s">
        <v>164</v>
      </c>
      <c r="B12" s="481">
        <v>8000000</v>
      </c>
      <c r="C12" s="481">
        <v>2</v>
      </c>
      <c r="D12" s="654">
        <f t="shared" si="0"/>
        <v>16000000</v>
      </c>
      <c r="E12" s="481">
        <v>9280100</v>
      </c>
      <c r="F12" s="481">
        <v>2</v>
      </c>
      <c r="G12" s="655">
        <f>E12*F12</f>
        <v>18560200</v>
      </c>
      <c r="H12" s="457">
        <f t="shared" si="2"/>
        <v>2560200</v>
      </c>
    </row>
    <row r="13" spans="1:8" ht="12.75">
      <c r="A13" s="112" t="s">
        <v>165</v>
      </c>
      <c r="B13" s="481"/>
      <c r="C13" s="481"/>
      <c r="D13" s="654">
        <v>99105207</v>
      </c>
      <c r="E13" s="481"/>
      <c r="F13" s="481"/>
      <c r="G13" s="655">
        <v>99105207</v>
      </c>
      <c r="H13" s="457">
        <f t="shared" si="2"/>
        <v>0</v>
      </c>
    </row>
    <row r="14" spans="1:8" ht="12.75">
      <c r="A14" s="112" t="s">
        <v>166</v>
      </c>
      <c r="B14" s="481"/>
      <c r="C14" s="481"/>
      <c r="D14" s="654">
        <v>27575850</v>
      </c>
      <c r="E14" s="481"/>
      <c r="F14" s="481"/>
      <c r="G14" s="655">
        <v>27575850</v>
      </c>
      <c r="H14" s="457">
        <f t="shared" si="2"/>
        <v>0</v>
      </c>
    </row>
    <row r="15" spans="1:8" ht="12.75">
      <c r="A15" s="112" t="s">
        <v>167</v>
      </c>
      <c r="B15" s="481">
        <v>23979</v>
      </c>
      <c r="C15" s="481">
        <v>174</v>
      </c>
      <c r="D15" s="654">
        <f t="shared" si="0"/>
        <v>4172346</v>
      </c>
      <c r="E15" s="481">
        <v>23979</v>
      </c>
      <c r="F15" s="481">
        <v>174</v>
      </c>
      <c r="G15" s="655">
        <f t="shared" si="1"/>
        <v>4172346</v>
      </c>
      <c r="H15" s="457">
        <f t="shared" si="2"/>
        <v>0</v>
      </c>
    </row>
    <row r="16" spans="1:8" ht="12.75">
      <c r="A16" s="112" t="s">
        <v>168</v>
      </c>
      <c r="B16" s="481">
        <v>23979</v>
      </c>
      <c r="C16" s="481">
        <v>650</v>
      </c>
      <c r="D16" s="654">
        <f t="shared" si="0"/>
        <v>15586350</v>
      </c>
      <c r="E16" s="481">
        <v>23979</v>
      </c>
      <c r="F16" s="481">
        <v>650</v>
      </c>
      <c r="G16" s="655">
        <f t="shared" si="1"/>
        <v>15586350</v>
      </c>
      <c r="H16" s="457">
        <f t="shared" si="2"/>
        <v>0</v>
      </c>
    </row>
    <row r="17" spans="1:8" ht="12.75">
      <c r="A17" s="112" t="s">
        <v>169</v>
      </c>
      <c r="B17" s="481">
        <v>87</v>
      </c>
      <c r="C17" s="481">
        <v>75600</v>
      </c>
      <c r="D17" s="654">
        <f t="shared" si="0"/>
        <v>6577200</v>
      </c>
      <c r="E17" s="481">
        <v>127</v>
      </c>
      <c r="F17" s="481">
        <v>75600</v>
      </c>
      <c r="G17" s="655">
        <f t="shared" si="1"/>
        <v>9601200</v>
      </c>
      <c r="H17" s="457">
        <f t="shared" si="2"/>
        <v>3024000</v>
      </c>
    </row>
    <row r="18" spans="1:8" ht="12.75">
      <c r="A18" s="112" t="s">
        <v>170</v>
      </c>
      <c r="B18" s="481">
        <v>12</v>
      </c>
      <c r="C18" s="481">
        <v>120000</v>
      </c>
      <c r="D18" s="654">
        <f t="shared" si="0"/>
        <v>1440000</v>
      </c>
      <c r="E18" s="481">
        <v>15</v>
      </c>
      <c r="F18" s="481">
        <v>120000</v>
      </c>
      <c r="G18" s="655">
        <f t="shared" si="1"/>
        <v>1800000</v>
      </c>
      <c r="H18" s="457">
        <f t="shared" si="2"/>
        <v>360000</v>
      </c>
    </row>
    <row r="19" spans="1:8" ht="12.75">
      <c r="A19" s="112" t="s">
        <v>171</v>
      </c>
      <c r="B19" s="481">
        <v>12</v>
      </c>
      <c r="C19" s="481">
        <v>10200000</v>
      </c>
      <c r="D19" s="654">
        <v>13600000</v>
      </c>
      <c r="E19" s="481">
        <v>1</v>
      </c>
      <c r="F19" s="481">
        <v>10200000</v>
      </c>
      <c r="G19" s="655">
        <v>13600000</v>
      </c>
      <c r="H19" s="457">
        <f t="shared" si="2"/>
        <v>0</v>
      </c>
    </row>
    <row r="20" spans="1:8" ht="12.75">
      <c r="A20" s="112" t="s">
        <v>172</v>
      </c>
      <c r="B20" s="481">
        <v>107</v>
      </c>
      <c r="C20" s="481">
        <v>200000</v>
      </c>
      <c r="D20" s="654">
        <f t="shared" si="0"/>
        <v>21400000</v>
      </c>
      <c r="E20" s="481">
        <v>95</v>
      </c>
      <c r="F20" s="481">
        <v>200000</v>
      </c>
      <c r="G20" s="655">
        <f t="shared" si="1"/>
        <v>19000000</v>
      </c>
      <c r="H20" s="457">
        <f t="shared" si="2"/>
        <v>-2400000</v>
      </c>
    </row>
    <row r="21" spans="1:8" ht="12.75">
      <c r="A21" s="112" t="s">
        <v>173</v>
      </c>
      <c r="B21" s="481">
        <v>25</v>
      </c>
      <c r="C21" s="481">
        <v>465100</v>
      </c>
      <c r="D21" s="654">
        <v>8371800</v>
      </c>
      <c r="E21" s="481">
        <v>17</v>
      </c>
      <c r="F21" s="481">
        <v>465100</v>
      </c>
      <c r="G21" s="655">
        <f t="shared" si="1"/>
        <v>7906700</v>
      </c>
      <c r="H21" s="457">
        <f t="shared" si="2"/>
        <v>-465100</v>
      </c>
    </row>
    <row r="22" spans="1:8" ht="12.75">
      <c r="A22" s="112" t="s">
        <v>174</v>
      </c>
      <c r="B22" s="481">
        <v>1</v>
      </c>
      <c r="C22" s="481">
        <v>3800000</v>
      </c>
      <c r="D22" s="654">
        <f t="shared" si="0"/>
        <v>3800000</v>
      </c>
      <c r="E22" s="481">
        <v>1</v>
      </c>
      <c r="F22" s="481">
        <v>3800000</v>
      </c>
      <c r="G22" s="655">
        <f t="shared" si="1"/>
        <v>3800000</v>
      </c>
      <c r="H22" s="457">
        <f t="shared" si="2"/>
        <v>0</v>
      </c>
    </row>
    <row r="23" spans="1:8" ht="12.75">
      <c r="A23" s="112" t="s">
        <v>175</v>
      </c>
      <c r="B23" s="481">
        <v>22</v>
      </c>
      <c r="C23" s="481">
        <v>548000</v>
      </c>
      <c r="D23" s="654">
        <f t="shared" si="0"/>
        <v>12056000</v>
      </c>
      <c r="E23" s="481">
        <v>26</v>
      </c>
      <c r="F23" s="481">
        <v>548000</v>
      </c>
      <c r="G23" s="655">
        <f t="shared" si="1"/>
        <v>14248000</v>
      </c>
      <c r="H23" s="457">
        <f t="shared" si="2"/>
        <v>2192000</v>
      </c>
    </row>
    <row r="24" spans="1:8" ht="12.75">
      <c r="A24" s="112" t="s">
        <v>176</v>
      </c>
      <c r="B24" s="481">
        <v>48</v>
      </c>
      <c r="C24" s="481">
        <v>462900</v>
      </c>
      <c r="D24" s="654">
        <f t="shared" si="0"/>
        <v>22219200</v>
      </c>
      <c r="E24" s="481">
        <v>54</v>
      </c>
      <c r="F24" s="481">
        <v>462900</v>
      </c>
      <c r="G24" s="655">
        <f t="shared" si="1"/>
        <v>24996600</v>
      </c>
      <c r="H24" s="457">
        <f t="shared" si="2"/>
        <v>2777400</v>
      </c>
    </row>
    <row r="25" spans="1:8" ht="12.75">
      <c r="A25" s="112" t="s">
        <v>177</v>
      </c>
      <c r="B25" s="481">
        <v>6</v>
      </c>
      <c r="C25" s="481">
        <v>31500</v>
      </c>
      <c r="D25" s="654">
        <f t="shared" si="0"/>
        <v>189000</v>
      </c>
      <c r="E25" s="481">
        <v>6</v>
      </c>
      <c r="F25" s="481">
        <v>31500</v>
      </c>
      <c r="G25" s="655">
        <f t="shared" si="1"/>
        <v>189000</v>
      </c>
      <c r="H25" s="457">
        <f t="shared" si="2"/>
        <v>0</v>
      </c>
    </row>
    <row r="26" spans="1:8" ht="12.75">
      <c r="A26" s="112" t="s">
        <v>178</v>
      </c>
      <c r="B26" s="481">
        <v>643</v>
      </c>
      <c r="C26" s="481">
        <v>199000</v>
      </c>
      <c r="D26" s="654">
        <f t="shared" si="0"/>
        <v>127957000</v>
      </c>
      <c r="E26" s="481">
        <v>647</v>
      </c>
      <c r="F26" s="481">
        <v>199000</v>
      </c>
      <c r="G26" s="655">
        <f t="shared" si="1"/>
        <v>128753000</v>
      </c>
      <c r="H26" s="457">
        <f t="shared" si="2"/>
        <v>796000</v>
      </c>
    </row>
    <row r="27" spans="1:8" ht="12.75">
      <c r="A27" s="112" t="s">
        <v>179</v>
      </c>
      <c r="B27" s="481">
        <v>207</v>
      </c>
      <c r="C27" s="481">
        <v>10000</v>
      </c>
      <c r="D27" s="654">
        <f t="shared" si="0"/>
        <v>2070000</v>
      </c>
      <c r="E27" s="481">
        <v>211</v>
      </c>
      <c r="F27" s="481">
        <v>10000</v>
      </c>
      <c r="G27" s="655">
        <f t="shared" si="1"/>
        <v>2110000</v>
      </c>
      <c r="H27" s="457">
        <f t="shared" si="2"/>
        <v>40000</v>
      </c>
    </row>
    <row r="28" spans="1:8" ht="12.75">
      <c r="A28" s="112" t="s">
        <v>180</v>
      </c>
      <c r="B28" s="481">
        <v>957</v>
      </c>
      <c r="C28" s="481">
        <v>204000</v>
      </c>
      <c r="D28" s="654">
        <f t="shared" si="0"/>
        <v>195228000</v>
      </c>
      <c r="E28" s="481">
        <v>957</v>
      </c>
      <c r="F28" s="481">
        <v>204000</v>
      </c>
      <c r="G28" s="655">
        <f t="shared" si="1"/>
        <v>195228000</v>
      </c>
      <c r="H28" s="457">
        <f t="shared" si="2"/>
        <v>0</v>
      </c>
    </row>
    <row r="29" spans="1:8" ht="12.75">
      <c r="A29" s="112" t="s">
        <v>181</v>
      </c>
      <c r="B29" s="481">
        <v>309</v>
      </c>
      <c r="C29" s="481">
        <v>10000</v>
      </c>
      <c r="D29" s="654">
        <f t="shared" si="0"/>
        <v>3090000</v>
      </c>
      <c r="E29" s="481">
        <v>308</v>
      </c>
      <c r="F29" s="481">
        <v>10000</v>
      </c>
      <c r="G29" s="655">
        <f t="shared" si="1"/>
        <v>3080000</v>
      </c>
      <c r="H29" s="457">
        <f t="shared" si="2"/>
        <v>-10000</v>
      </c>
    </row>
    <row r="30" spans="1:8" ht="12.75">
      <c r="A30" s="112" t="s">
        <v>182</v>
      </c>
      <c r="B30" s="481">
        <v>1059</v>
      </c>
      <c r="C30" s="481">
        <v>212000</v>
      </c>
      <c r="D30" s="654">
        <f t="shared" si="0"/>
        <v>224508000</v>
      </c>
      <c r="E30" s="481">
        <v>1061</v>
      </c>
      <c r="F30" s="481">
        <v>212000</v>
      </c>
      <c r="G30" s="655">
        <f t="shared" si="1"/>
        <v>224932000</v>
      </c>
      <c r="H30" s="457">
        <f t="shared" si="2"/>
        <v>424000</v>
      </c>
    </row>
    <row r="31" spans="1:8" ht="12.75">
      <c r="A31" s="112" t="s">
        <v>181</v>
      </c>
      <c r="B31" s="481">
        <v>352</v>
      </c>
      <c r="C31" s="481">
        <v>10000</v>
      </c>
      <c r="D31" s="654">
        <f t="shared" si="0"/>
        <v>3520000</v>
      </c>
      <c r="E31" s="481">
        <v>355</v>
      </c>
      <c r="F31" s="481">
        <v>10000</v>
      </c>
      <c r="G31" s="655">
        <f t="shared" si="1"/>
        <v>3550000</v>
      </c>
      <c r="H31" s="457">
        <f t="shared" si="2"/>
        <v>30000</v>
      </c>
    </row>
    <row r="32" spans="1:8" ht="12.75">
      <c r="A32" s="112" t="s">
        <v>183</v>
      </c>
      <c r="B32" s="481">
        <v>7</v>
      </c>
      <c r="C32" s="481">
        <v>464000</v>
      </c>
      <c r="D32" s="654">
        <f t="shared" si="0"/>
        <v>3248000</v>
      </c>
      <c r="E32" s="481">
        <v>8</v>
      </c>
      <c r="F32" s="481">
        <v>464000</v>
      </c>
      <c r="G32" s="655">
        <f t="shared" si="1"/>
        <v>3712000</v>
      </c>
      <c r="H32" s="457">
        <f t="shared" si="2"/>
        <v>464000</v>
      </c>
    </row>
    <row r="33" spans="1:8" ht="12.75">
      <c r="A33" s="112" t="s">
        <v>179</v>
      </c>
      <c r="B33" s="481">
        <v>1</v>
      </c>
      <c r="C33" s="481">
        <v>10000</v>
      </c>
      <c r="D33" s="654">
        <f t="shared" si="0"/>
        <v>10000</v>
      </c>
      <c r="E33" s="481">
        <v>1</v>
      </c>
      <c r="F33" s="481">
        <v>10000</v>
      </c>
      <c r="G33" s="655">
        <f t="shared" si="1"/>
        <v>10000</v>
      </c>
      <c r="H33" s="457">
        <f t="shared" si="2"/>
        <v>0</v>
      </c>
    </row>
    <row r="34" spans="1:8" ht="12.75">
      <c r="A34" s="112" t="s">
        <v>184</v>
      </c>
      <c r="B34" s="481">
        <v>9</v>
      </c>
      <c r="C34" s="481">
        <v>464000</v>
      </c>
      <c r="D34" s="654">
        <f t="shared" si="0"/>
        <v>4176000</v>
      </c>
      <c r="E34" s="481">
        <v>9</v>
      </c>
      <c r="F34" s="481">
        <v>464000</v>
      </c>
      <c r="G34" s="655">
        <f t="shared" si="1"/>
        <v>4176000</v>
      </c>
      <c r="H34" s="457">
        <f t="shared" si="2"/>
        <v>0</v>
      </c>
    </row>
    <row r="35" spans="1:8" ht="12.75">
      <c r="A35" s="112" t="s">
        <v>181</v>
      </c>
      <c r="B35" s="481">
        <v>3</v>
      </c>
      <c r="C35" s="481">
        <v>10000</v>
      </c>
      <c r="D35" s="654">
        <f t="shared" si="0"/>
        <v>30000</v>
      </c>
      <c r="E35" s="481">
        <v>3</v>
      </c>
      <c r="F35" s="481">
        <v>10000</v>
      </c>
      <c r="G35" s="655">
        <f t="shared" si="1"/>
        <v>30000</v>
      </c>
      <c r="H35" s="457">
        <f t="shared" si="2"/>
        <v>0</v>
      </c>
    </row>
    <row r="36" spans="1:8" ht="12.75">
      <c r="A36" s="112" t="s">
        <v>185</v>
      </c>
      <c r="B36" s="481">
        <v>273</v>
      </c>
      <c r="C36" s="481">
        <v>105000</v>
      </c>
      <c r="D36" s="654">
        <f t="shared" si="0"/>
        <v>28665000</v>
      </c>
      <c r="E36" s="481">
        <v>278</v>
      </c>
      <c r="F36" s="481">
        <v>105000</v>
      </c>
      <c r="G36" s="655">
        <f t="shared" si="1"/>
        <v>29190000</v>
      </c>
      <c r="H36" s="457">
        <f t="shared" si="2"/>
        <v>525000</v>
      </c>
    </row>
    <row r="37" spans="1:8" ht="12.75">
      <c r="A37" s="112" t="s">
        <v>186</v>
      </c>
      <c r="B37" s="481">
        <v>157</v>
      </c>
      <c r="C37" s="481">
        <v>59000</v>
      </c>
      <c r="D37" s="654">
        <f t="shared" si="0"/>
        <v>9263000</v>
      </c>
      <c r="E37" s="481">
        <v>146</v>
      </c>
      <c r="F37" s="481">
        <v>59000</v>
      </c>
      <c r="G37" s="655">
        <f t="shared" si="1"/>
        <v>8614000</v>
      </c>
      <c r="H37" s="457">
        <f t="shared" si="2"/>
        <v>-649000</v>
      </c>
    </row>
    <row r="38" spans="1:8" ht="12.75">
      <c r="A38" s="112" t="s">
        <v>187</v>
      </c>
      <c r="B38" s="481">
        <v>1065</v>
      </c>
      <c r="C38" s="481">
        <v>23000</v>
      </c>
      <c r="D38" s="654">
        <f t="shared" si="0"/>
        <v>24495000</v>
      </c>
      <c r="E38" s="481">
        <v>970</v>
      </c>
      <c r="F38" s="481">
        <v>23000</v>
      </c>
      <c r="G38" s="655">
        <f t="shared" si="1"/>
        <v>22310000</v>
      </c>
      <c r="H38" s="457">
        <f t="shared" si="2"/>
        <v>-2185000</v>
      </c>
    </row>
    <row r="39" spans="1:8" ht="12.75">
      <c r="A39" s="112" t="s">
        <v>188</v>
      </c>
      <c r="B39" s="481">
        <v>14</v>
      </c>
      <c r="C39" s="481">
        <v>40000</v>
      </c>
      <c r="D39" s="654">
        <f t="shared" si="0"/>
        <v>560000</v>
      </c>
      <c r="E39" s="481" t="s">
        <v>189</v>
      </c>
      <c r="F39" s="481">
        <v>40000</v>
      </c>
      <c r="G39" s="655"/>
      <c r="H39" s="457">
        <f t="shared" si="2"/>
        <v>-560000</v>
      </c>
    </row>
    <row r="40" spans="1:8" ht="12.75">
      <c r="A40" s="112" t="s">
        <v>190</v>
      </c>
      <c r="B40" s="481">
        <v>2025</v>
      </c>
      <c r="C40" s="481">
        <v>1000</v>
      </c>
      <c r="D40" s="654">
        <f t="shared" si="0"/>
        <v>2025000</v>
      </c>
      <c r="E40" s="481">
        <v>2027</v>
      </c>
      <c r="F40" s="481">
        <v>1000</v>
      </c>
      <c r="G40" s="655">
        <f t="shared" si="1"/>
        <v>2027000</v>
      </c>
      <c r="H40" s="457">
        <f t="shared" si="2"/>
        <v>2000</v>
      </c>
    </row>
    <row r="41" spans="1:8" ht="12.75">
      <c r="A41" s="375" t="s">
        <v>191</v>
      </c>
      <c r="B41" s="656">
        <v>2025</v>
      </c>
      <c r="C41" s="656">
        <v>1300</v>
      </c>
      <c r="D41" s="654">
        <f t="shared" si="0"/>
        <v>2632500</v>
      </c>
      <c r="E41" s="656">
        <v>2027</v>
      </c>
      <c r="F41" s="656">
        <v>1300</v>
      </c>
      <c r="G41" s="655">
        <f t="shared" si="1"/>
        <v>2635100</v>
      </c>
      <c r="H41" s="457">
        <f t="shared" si="2"/>
        <v>2600</v>
      </c>
    </row>
    <row r="42" spans="1:8" ht="12.75">
      <c r="A42" s="112" t="s">
        <v>192</v>
      </c>
      <c r="B42" s="481">
        <v>44</v>
      </c>
      <c r="C42" s="481">
        <v>25000</v>
      </c>
      <c r="D42" s="654">
        <f t="shared" si="0"/>
        <v>1100000</v>
      </c>
      <c r="E42" s="481">
        <v>47</v>
      </c>
      <c r="F42" s="481">
        <v>25000</v>
      </c>
      <c r="G42" s="655">
        <f t="shared" si="1"/>
        <v>1175000</v>
      </c>
      <c r="H42" s="457">
        <f t="shared" si="2"/>
        <v>75000</v>
      </c>
    </row>
    <row r="43" spans="1:8" ht="12.75">
      <c r="A43" s="112" t="s">
        <v>193</v>
      </c>
      <c r="B43" s="481">
        <v>225</v>
      </c>
      <c r="C43" s="481">
        <v>25000</v>
      </c>
      <c r="D43" s="654">
        <f t="shared" si="0"/>
        <v>5625000</v>
      </c>
      <c r="E43" s="481">
        <v>241</v>
      </c>
      <c r="F43" s="481">
        <v>25000</v>
      </c>
      <c r="G43" s="655">
        <f t="shared" si="1"/>
        <v>6025000</v>
      </c>
      <c r="H43" s="457">
        <f t="shared" si="2"/>
        <v>400000</v>
      </c>
    </row>
    <row r="44" spans="1:8" ht="12.75">
      <c r="A44" s="112" t="s">
        <v>194</v>
      </c>
      <c r="B44" s="481">
        <v>426</v>
      </c>
      <c r="C44" s="481">
        <v>20000</v>
      </c>
      <c r="D44" s="654">
        <f t="shared" si="0"/>
        <v>8520000</v>
      </c>
      <c r="E44" s="481">
        <v>298</v>
      </c>
      <c r="F44" s="481">
        <v>20000</v>
      </c>
      <c r="G44" s="655">
        <f t="shared" si="1"/>
        <v>5960000</v>
      </c>
      <c r="H44" s="457">
        <f t="shared" si="2"/>
        <v>-2560000</v>
      </c>
    </row>
    <row r="45" spans="1:8" ht="12.75">
      <c r="A45" s="112" t="s">
        <v>195</v>
      </c>
      <c r="B45" s="481">
        <v>109</v>
      </c>
      <c r="C45" s="481">
        <v>30000</v>
      </c>
      <c r="D45" s="654">
        <f t="shared" si="0"/>
        <v>3270000</v>
      </c>
      <c r="E45" s="481">
        <v>79</v>
      </c>
      <c r="F45" s="481">
        <v>30000</v>
      </c>
      <c r="G45" s="655">
        <f t="shared" si="1"/>
        <v>2370000</v>
      </c>
      <c r="H45" s="457">
        <f t="shared" si="2"/>
        <v>-900000</v>
      </c>
    </row>
    <row r="46" spans="1:8" ht="12.75">
      <c r="A46" s="112" t="s">
        <v>196</v>
      </c>
      <c r="B46" s="481">
        <v>87</v>
      </c>
      <c r="C46" s="481">
        <v>60000</v>
      </c>
      <c r="D46" s="654">
        <f t="shared" si="0"/>
        <v>5220000</v>
      </c>
      <c r="E46" s="481">
        <v>87</v>
      </c>
      <c r="F46" s="481">
        <v>60000</v>
      </c>
      <c r="G46" s="655">
        <f t="shared" si="1"/>
        <v>5220000</v>
      </c>
      <c r="H46" s="457">
        <f t="shared" si="2"/>
        <v>0</v>
      </c>
    </row>
    <row r="47" spans="1:8" ht="12.75">
      <c r="A47" s="112" t="s">
        <v>197</v>
      </c>
      <c r="B47" s="481">
        <v>825</v>
      </c>
      <c r="C47" s="481">
        <v>20000</v>
      </c>
      <c r="D47" s="654">
        <f t="shared" si="0"/>
        <v>16500000</v>
      </c>
      <c r="E47" s="481">
        <v>684</v>
      </c>
      <c r="F47" s="481">
        <v>20000</v>
      </c>
      <c r="G47" s="655">
        <f t="shared" si="1"/>
        <v>13680000</v>
      </c>
      <c r="H47" s="457">
        <f t="shared" si="2"/>
        <v>-2820000</v>
      </c>
    </row>
    <row r="48" spans="1:8" ht="12.75">
      <c r="A48" s="112" t="s">
        <v>198</v>
      </c>
      <c r="B48" s="481">
        <v>524</v>
      </c>
      <c r="C48" s="481">
        <v>30000</v>
      </c>
      <c r="D48" s="654">
        <f t="shared" si="0"/>
        <v>15720000</v>
      </c>
      <c r="E48" s="481">
        <v>497</v>
      </c>
      <c r="F48" s="481">
        <v>30000</v>
      </c>
      <c r="G48" s="655">
        <f t="shared" si="1"/>
        <v>14910000</v>
      </c>
      <c r="H48" s="457">
        <f t="shared" si="2"/>
        <v>-810000</v>
      </c>
    </row>
    <row r="49" spans="1:8" ht="12.75">
      <c r="A49" s="112" t="s">
        <v>199</v>
      </c>
      <c r="B49" s="481"/>
      <c r="C49" s="481"/>
      <c r="D49" s="654"/>
      <c r="E49" s="481"/>
      <c r="F49" s="481"/>
      <c r="G49" s="655"/>
      <c r="H49" s="457"/>
    </row>
    <row r="50" spans="1:8" ht="12.75">
      <c r="A50" s="112" t="s">
        <v>200</v>
      </c>
      <c r="B50" s="481">
        <v>1993</v>
      </c>
      <c r="C50" s="481">
        <v>2400</v>
      </c>
      <c r="D50" s="654">
        <f t="shared" si="0"/>
        <v>4783200</v>
      </c>
      <c r="E50" s="481">
        <v>1999</v>
      </c>
      <c r="F50" s="481">
        <v>2400</v>
      </c>
      <c r="G50" s="655">
        <f t="shared" si="1"/>
        <v>4797600</v>
      </c>
      <c r="H50" s="457">
        <f t="shared" si="2"/>
        <v>14400</v>
      </c>
    </row>
    <row r="51" spans="1:8" ht="12.75">
      <c r="A51" s="112" t="s">
        <v>201</v>
      </c>
      <c r="B51" s="481">
        <v>492</v>
      </c>
      <c r="C51" s="481">
        <v>3600</v>
      </c>
      <c r="D51" s="654">
        <f t="shared" si="0"/>
        <v>1771200</v>
      </c>
      <c r="E51" s="481">
        <v>450</v>
      </c>
      <c r="F51" s="481">
        <v>3600</v>
      </c>
      <c r="G51" s="655">
        <f t="shared" si="1"/>
        <v>1620000</v>
      </c>
      <c r="H51" s="457">
        <f t="shared" si="2"/>
        <v>-151200</v>
      </c>
    </row>
    <row r="52" spans="1:8" ht="12.75">
      <c r="A52" s="112" t="s">
        <v>202</v>
      </c>
      <c r="B52" s="481">
        <v>440</v>
      </c>
      <c r="C52" s="481">
        <v>7200</v>
      </c>
      <c r="D52" s="654">
        <f t="shared" si="0"/>
        <v>3168000</v>
      </c>
      <c r="E52" s="481">
        <v>519</v>
      </c>
      <c r="F52" s="481">
        <v>7200</v>
      </c>
      <c r="G52" s="655">
        <f t="shared" si="1"/>
        <v>3736800</v>
      </c>
      <c r="H52" s="457">
        <f t="shared" si="2"/>
        <v>568800</v>
      </c>
    </row>
    <row r="53" spans="1:8" ht="12.75">
      <c r="A53" s="112" t="s">
        <v>203</v>
      </c>
      <c r="B53" s="481"/>
      <c r="C53" s="481"/>
      <c r="D53" s="654"/>
      <c r="E53" s="481"/>
      <c r="F53" s="481"/>
      <c r="G53" s="655"/>
      <c r="H53" s="457"/>
    </row>
    <row r="54" spans="1:8" ht="12.75">
      <c r="A54" s="112" t="s">
        <v>204</v>
      </c>
      <c r="B54" s="481">
        <v>23979</v>
      </c>
      <c r="C54" s="481">
        <v>1227</v>
      </c>
      <c r="D54" s="654">
        <f t="shared" si="0"/>
        <v>29422233</v>
      </c>
      <c r="E54" s="481">
        <v>23979</v>
      </c>
      <c r="F54" s="481">
        <v>1227</v>
      </c>
      <c r="G54" s="655">
        <f t="shared" si="1"/>
        <v>29422233</v>
      </c>
      <c r="H54" s="457">
        <f t="shared" si="2"/>
        <v>0</v>
      </c>
    </row>
    <row r="55" spans="1:8" ht="12.75">
      <c r="A55" s="112" t="s">
        <v>205</v>
      </c>
      <c r="B55" s="481">
        <v>23979</v>
      </c>
      <c r="C55" s="481">
        <v>219</v>
      </c>
      <c r="D55" s="654">
        <f t="shared" si="0"/>
        <v>5251401</v>
      </c>
      <c r="E55" s="481">
        <v>23979</v>
      </c>
      <c r="F55" s="481">
        <v>219</v>
      </c>
      <c r="G55" s="655">
        <f t="shared" si="1"/>
        <v>5251401</v>
      </c>
      <c r="H55" s="457">
        <f t="shared" si="2"/>
        <v>0</v>
      </c>
    </row>
    <row r="56" spans="1:8" ht="12.75">
      <c r="A56" s="112" t="s">
        <v>206</v>
      </c>
      <c r="B56" s="481">
        <v>250</v>
      </c>
      <c r="C56" s="481">
        <v>2500</v>
      </c>
      <c r="D56" s="654">
        <f t="shared" si="0"/>
        <v>625000</v>
      </c>
      <c r="E56" s="481">
        <v>252</v>
      </c>
      <c r="F56" s="481">
        <v>2500</v>
      </c>
      <c r="G56" s="655">
        <f t="shared" si="1"/>
        <v>630000</v>
      </c>
      <c r="H56" s="457">
        <f t="shared" si="2"/>
        <v>5000</v>
      </c>
    </row>
    <row r="57" spans="1:8" ht="12.75">
      <c r="A57" s="112" t="s">
        <v>207</v>
      </c>
      <c r="B57" s="481">
        <v>2648</v>
      </c>
      <c r="C57" s="481">
        <v>720</v>
      </c>
      <c r="D57" s="654">
        <v>1926000</v>
      </c>
      <c r="E57" s="481">
        <v>2682</v>
      </c>
      <c r="F57" s="481">
        <v>720</v>
      </c>
      <c r="G57" s="655">
        <f t="shared" si="1"/>
        <v>1931040</v>
      </c>
      <c r="H57" s="457">
        <f t="shared" si="2"/>
        <v>5040</v>
      </c>
    </row>
    <row r="58" spans="1:8" ht="12.75">
      <c r="A58" s="112" t="s">
        <v>208</v>
      </c>
      <c r="B58" s="481">
        <v>23979</v>
      </c>
      <c r="C58" s="481">
        <v>516</v>
      </c>
      <c r="D58" s="654">
        <f t="shared" si="0"/>
        <v>12373164</v>
      </c>
      <c r="E58" s="481">
        <v>23979</v>
      </c>
      <c r="F58" s="481">
        <v>516</v>
      </c>
      <c r="G58" s="655">
        <f t="shared" si="1"/>
        <v>12373164</v>
      </c>
      <c r="H58" s="457">
        <f t="shared" si="2"/>
        <v>0</v>
      </c>
    </row>
    <row r="59" spans="1:8" ht="12.75">
      <c r="A59" s="110" t="s">
        <v>209</v>
      </c>
      <c r="B59" s="481"/>
      <c r="C59" s="481"/>
      <c r="D59" s="657">
        <f>SUM(D9:D58)</f>
        <v>1072286474</v>
      </c>
      <c r="E59" s="481"/>
      <c r="F59" s="481"/>
      <c r="G59" s="658">
        <f>SUM(G9:G58)</f>
        <v>1073041614</v>
      </c>
      <c r="H59" s="457">
        <f t="shared" si="2"/>
        <v>755140</v>
      </c>
    </row>
    <row r="60" spans="1:8" ht="12.75">
      <c r="A60" s="110"/>
      <c r="B60" s="481"/>
      <c r="C60" s="481"/>
      <c r="D60" s="657"/>
      <c r="E60" s="481"/>
      <c r="F60" s="481"/>
      <c r="G60" s="658"/>
      <c r="H60" s="457">
        <f t="shared" si="2"/>
        <v>0</v>
      </c>
    </row>
    <row r="61" spans="1:8" ht="12.75">
      <c r="A61" s="110" t="s">
        <v>210</v>
      </c>
      <c r="B61" s="481"/>
      <c r="C61" s="481"/>
      <c r="D61" s="654"/>
      <c r="E61" s="481"/>
      <c r="F61" s="481"/>
      <c r="G61" s="655"/>
      <c r="H61" s="457">
        <f t="shared" si="2"/>
        <v>0</v>
      </c>
    </row>
    <row r="62" spans="1:8" ht="12.75">
      <c r="A62" s="112" t="s">
        <v>211</v>
      </c>
      <c r="B62" s="481">
        <v>62</v>
      </c>
      <c r="C62" s="481">
        <v>15000</v>
      </c>
      <c r="D62" s="654">
        <f>B62*C62</f>
        <v>930000</v>
      </c>
      <c r="E62" s="481">
        <v>61</v>
      </c>
      <c r="F62" s="481">
        <v>15000</v>
      </c>
      <c r="G62" s="655">
        <f>E62*F62</f>
        <v>915000</v>
      </c>
      <c r="H62" s="457">
        <f t="shared" si="2"/>
        <v>-15000</v>
      </c>
    </row>
    <row r="63" spans="1:8" ht="12.75">
      <c r="A63" s="112" t="s">
        <v>212</v>
      </c>
      <c r="B63" s="481">
        <v>188</v>
      </c>
      <c r="C63" s="481">
        <v>15000</v>
      </c>
      <c r="D63" s="654">
        <f aca="true" t="shared" si="3" ref="D63:D68">B63*C63</f>
        <v>2820000</v>
      </c>
      <c r="E63" s="481">
        <v>191</v>
      </c>
      <c r="F63" s="481">
        <v>15000</v>
      </c>
      <c r="G63" s="655">
        <f aca="true" t="shared" si="4" ref="G63:G68">E63*F63</f>
        <v>2865000</v>
      </c>
      <c r="H63" s="457">
        <f t="shared" si="2"/>
        <v>45000</v>
      </c>
    </row>
    <row r="64" spans="1:8" ht="12.75">
      <c r="A64" s="112" t="s">
        <v>213</v>
      </c>
      <c r="B64" s="481"/>
      <c r="C64" s="481"/>
      <c r="D64" s="654">
        <v>11848335</v>
      </c>
      <c r="E64" s="481"/>
      <c r="F64" s="481"/>
      <c r="G64" s="655">
        <v>11888890</v>
      </c>
      <c r="H64" s="457">
        <f t="shared" si="2"/>
        <v>40555</v>
      </c>
    </row>
    <row r="65" spans="1:8" ht="12.75">
      <c r="A65" s="112" t="s">
        <v>214</v>
      </c>
      <c r="B65" s="481">
        <v>4</v>
      </c>
      <c r="C65" s="481">
        <v>1020000</v>
      </c>
      <c r="D65" s="654">
        <f t="shared" si="3"/>
        <v>4080000</v>
      </c>
      <c r="E65" s="481">
        <v>4</v>
      </c>
      <c r="F65" s="481">
        <v>1020000</v>
      </c>
      <c r="G65" s="655">
        <f t="shared" si="4"/>
        <v>4080000</v>
      </c>
      <c r="H65" s="457">
        <f t="shared" si="2"/>
        <v>0</v>
      </c>
    </row>
    <row r="66" spans="1:8" ht="12.75">
      <c r="A66" s="375" t="s">
        <v>215</v>
      </c>
      <c r="B66" s="659"/>
      <c r="C66" s="659"/>
      <c r="D66" s="654"/>
      <c r="E66" s="659"/>
      <c r="F66" s="659"/>
      <c r="G66" s="655"/>
      <c r="H66" s="457"/>
    </row>
    <row r="67" spans="1:8" ht="12.75">
      <c r="A67" s="112" t="s">
        <v>216</v>
      </c>
      <c r="B67" s="482"/>
      <c r="C67" s="482"/>
      <c r="D67" s="654">
        <v>12099432</v>
      </c>
      <c r="E67" s="482"/>
      <c r="F67" s="482"/>
      <c r="G67" s="655">
        <v>12099432</v>
      </c>
      <c r="H67" s="457">
        <f t="shared" si="2"/>
        <v>0</v>
      </c>
    </row>
    <row r="68" spans="1:8" ht="12.75">
      <c r="A68" s="112" t="s">
        <v>217</v>
      </c>
      <c r="B68" s="480">
        <v>21</v>
      </c>
      <c r="C68" s="481">
        <v>23000</v>
      </c>
      <c r="D68" s="654">
        <f t="shared" si="3"/>
        <v>483000</v>
      </c>
      <c r="E68" s="480">
        <v>27</v>
      </c>
      <c r="F68" s="481">
        <v>23000</v>
      </c>
      <c r="G68" s="655">
        <f t="shared" si="4"/>
        <v>621000</v>
      </c>
      <c r="H68" s="457">
        <f t="shared" si="2"/>
        <v>138000</v>
      </c>
    </row>
    <row r="69" spans="1:8" ht="12.75">
      <c r="A69" s="110" t="s">
        <v>566</v>
      </c>
      <c r="B69" s="482"/>
      <c r="C69" s="482"/>
      <c r="D69" s="483">
        <f>SUM(D62:D68)</f>
        <v>32260767</v>
      </c>
      <c r="E69" s="482"/>
      <c r="F69" s="482"/>
      <c r="G69" s="660">
        <f>SUM(G62:G68)</f>
        <v>32469322</v>
      </c>
      <c r="H69" s="457">
        <f t="shared" si="2"/>
        <v>208555</v>
      </c>
    </row>
    <row r="70" spans="1:8" ht="12.75">
      <c r="A70" s="121" t="s">
        <v>567</v>
      </c>
      <c r="B70" s="659"/>
      <c r="C70" s="659"/>
      <c r="D70" s="661">
        <f>D59+D69</f>
        <v>1104547241</v>
      </c>
      <c r="E70" s="659"/>
      <c r="F70" s="659"/>
      <c r="G70" s="662">
        <f>G59+G69</f>
        <v>1105510936</v>
      </c>
      <c r="H70" s="457">
        <f t="shared" si="2"/>
        <v>963695</v>
      </c>
    </row>
    <row r="71" spans="1:8" ht="12.75">
      <c r="A71" s="121" t="s">
        <v>568</v>
      </c>
      <c r="B71" s="659"/>
      <c r="C71" s="659"/>
      <c r="D71" s="661">
        <v>11228178</v>
      </c>
      <c r="E71" s="659"/>
      <c r="F71" s="659"/>
      <c r="G71" s="662">
        <v>11228178</v>
      </c>
      <c r="H71" s="457">
        <f t="shared" si="2"/>
        <v>0</v>
      </c>
    </row>
    <row r="72" spans="1:8" ht="12.75">
      <c r="A72" s="121" t="s">
        <v>569</v>
      </c>
      <c r="B72" s="659"/>
      <c r="C72" s="659"/>
      <c r="D72" s="661"/>
      <c r="E72" s="659"/>
      <c r="F72" s="659"/>
      <c r="G72" s="662"/>
      <c r="H72" s="457">
        <f t="shared" si="2"/>
        <v>0</v>
      </c>
    </row>
    <row r="73" spans="1:8" ht="12.75">
      <c r="A73" s="375" t="s">
        <v>570</v>
      </c>
      <c r="B73" s="659"/>
      <c r="C73" s="659"/>
      <c r="D73" s="656">
        <v>375142527</v>
      </c>
      <c r="E73" s="659"/>
      <c r="F73" s="659"/>
      <c r="G73" s="663">
        <v>375142527</v>
      </c>
      <c r="H73" s="457">
        <f t="shared" si="2"/>
        <v>0</v>
      </c>
    </row>
    <row r="74" spans="1:8" ht="12.75">
      <c r="A74" s="375" t="s">
        <v>571</v>
      </c>
      <c r="B74" s="659"/>
      <c r="C74" s="659"/>
      <c r="D74" s="656">
        <v>41591305</v>
      </c>
      <c r="E74" s="659"/>
      <c r="F74" s="659"/>
      <c r="G74" s="663">
        <v>14143343</v>
      </c>
      <c r="H74" s="457">
        <f>G74-D74</f>
        <v>-27447962</v>
      </c>
    </row>
    <row r="75" spans="1:8" ht="12.75">
      <c r="A75" s="121" t="s">
        <v>572</v>
      </c>
      <c r="B75" s="659"/>
      <c r="C75" s="659"/>
      <c r="D75" s="661">
        <f>SUM(D73:D74)</f>
        <v>416733832</v>
      </c>
      <c r="E75" s="659"/>
      <c r="F75" s="659"/>
      <c r="G75" s="662">
        <f>SUM(G73:G74)</f>
        <v>389285870</v>
      </c>
      <c r="H75" s="457">
        <f>G75-D75</f>
        <v>-27447962</v>
      </c>
    </row>
    <row r="76" spans="1:8" ht="12.75">
      <c r="A76" s="121"/>
      <c r="B76" s="659"/>
      <c r="C76" s="659"/>
      <c r="D76" s="661"/>
      <c r="E76" s="659"/>
      <c r="F76" s="659"/>
      <c r="G76" s="662"/>
      <c r="H76" s="457"/>
    </row>
    <row r="77" spans="1:8" ht="12.75">
      <c r="A77" s="121" t="s">
        <v>573</v>
      </c>
      <c r="B77" s="659"/>
      <c r="C77" s="659"/>
      <c r="D77" s="661">
        <f>SUM(D59+D69+D75)</f>
        <v>1521281073</v>
      </c>
      <c r="E77" s="661"/>
      <c r="F77" s="661"/>
      <c r="G77" s="661">
        <f>SUM(G59+G69+G75)</f>
        <v>1494796806</v>
      </c>
      <c r="H77" s="457">
        <f>G77-D77</f>
        <v>-26484267</v>
      </c>
    </row>
    <row r="78" spans="1:8" ht="12.75">
      <c r="A78" s="121"/>
      <c r="B78" s="659"/>
      <c r="C78" s="659"/>
      <c r="D78" s="661"/>
      <c r="E78" s="659"/>
      <c r="F78" s="659"/>
      <c r="G78" s="662"/>
      <c r="H78" s="457"/>
    </row>
    <row r="79" spans="1:8" ht="12.75">
      <c r="A79" s="121" t="s">
        <v>574</v>
      </c>
      <c r="B79" s="659"/>
      <c r="C79" s="659"/>
      <c r="D79" s="661">
        <v>-64712086</v>
      </c>
      <c r="E79" s="659"/>
      <c r="F79" s="659"/>
      <c r="G79" s="661">
        <v>-64712086</v>
      </c>
      <c r="H79" s="457">
        <f>G79-D79</f>
        <v>0</v>
      </c>
    </row>
    <row r="80" spans="1:8" ht="12.75">
      <c r="A80" s="121"/>
      <c r="B80" s="659"/>
      <c r="C80" s="659"/>
      <c r="D80" s="661"/>
      <c r="E80" s="659"/>
      <c r="F80" s="659"/>
      <c r="G80" s="662"/>
      <c r="H80" s="457"/>
    </row>
    <row r="81" spans="1:8" ht="12.75">
      <c r="A81" s="121" t="s">
        <v>575</v>
      </c>
      <c r="B81" s="659"/>
      <c r="C81" s="659"/>
      <c r="D81" s="661">
        <f>SUM(D77+D79)</f>
        <v>1456568987</v>
      </c>
      <c r="E81" s="661"/>
      <c r="F81" s="661"/>
      <c r="G81" s="661">
        <f>SUM(G77+G79)</f>
        <v>1430084720</v>
      </c>
      <c r="H81" s="457">
        <f>G81-D81</f>
        <v>-26484267</v>
      </c>
    </row>
    <row r="82" spans="1:8" ht="13.5" thickBot="1">
      <c r="A82" s="664"/>
      <c r="B82" s="665"/>
      <c r="C82" s="665"/>
      <c r="D82" s="665"/>
      <c r="E82" s="665"/>
      <c r="F82" s="665"/>
      <c r="G82" s="665"/>
      <c r="H82" s="666"/>
    </row>
    <row r="83" spans="1:8" ht="13.5" thickTop="1">
      <c r="A83" s="649"/>
      <c r="B83" s="649"/>
      <c r="C83" s="649"/>
      <c r="D83" s="649"/>
      <c r="E83" s="649"/>
      <c r="F83" s="649"/>
      <c r="G83" s="649"/>
      <c r="H83" s="649"/>
    </row>
    <row r="84" spans="1:8" ht="12.75">
      <c r="A84" s="649" t="s">
        <v>576</v>
      </c>
      <c r="B84" s="649"/>
      <c r="C84" s="649"/>
      <c r="D84" s="649"/>
      <c r="E84" s="649"/>
      <c r="F84" s="649"/>
      <c r="G84" s="649"/>
      <c r="H84" s="649"/>
    </row>
  </sheetData>
  <mergeCells count="6">
    <mergeCell ref="H6:H7"/>
    <mergeCell ref="A3:G3"/>
    <mergeCell ref="A4:G4"/>
    <mergeCell ref="A6:A7"/>
    <mergeCell ref="B6:D6"/>
    <mergeCell ref="E6:G6"/>
  </mergeCells>
  <printOptions horizontalCentered="1"/>
  <pageMargins left="0.2755905511811024" right="0.2755905511811024" top="0.35433070866141736" bottom="0.4330708661417323" header="0.2755905511811024" footer="0.31496062992125984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58"/>
  <sheetViews>
    <sheetView workbookViewId="0" topLeftCell="A1">
      <selection activeCell="A65" sqref="A65"/>
    </sheetView>
  </sheetViews>
  <sheetFormatPr defaultColWidth="9.00390625" defaultRowHeight="12.75"/>
  <cols>
    <col min="1" max="1" width="65.75390625" style="0" customWidth="1"/>
    <col min="2" max="2" width="16.625" style="0" customWidth="1"/>
  </cols>
  <sheetData>
    <row r="1" ht="12.75">
      <c r="A1" s="6" t="s">
        <v>579</v>
      </c>
    </row>
    <row r="3" spans="1:2" ht="12.75">
      <c r="A3" s="1339" t="s">
        <v>565</v>
      </c>
      <c r="B3" s="1339"/>
    </row>
    <row r="4" spans="1:2" ht="12.75">
      <c r="A4" s="1339"/>
      <c r="B4" s="1339"/>
    </row>
    <row r="6" ht="12.75">
      <c r="A6" s="589"/>
    </row>
    <row r="7" ht="13.5" thickBot="1"/>
    <row r="8" spans="1:2" ht="13.5" thickTop="1">
      <c r="A8" s="667" t="s">
        <v>540</v>
      </c>
      <c r="B8" s="842"/>
    </row>
    <row r="9" spans="1:2" ht="12.75">
      <c r="A9" s="544"/>
      <c r="B9" s="843"/>
    </row>
    <row r="10" spans="1:2" ht="12.75">
      <c r="A10" s="668" t="s">
        <v>541</v>
      </c>
      <c r="B10" s="851">
        <f>B11+B14</f>
        <v>72412</v>
      </c>
    </row>
    <row r="11" spans="1:2" ht="12.75">
      <c r="A11" s="840" t="s">
        <v>542</v>
      </c>
      <c r="B11" s="846">
        <f>SUM(B12:B13)</f>
        <v>6423</v>
      </c>
    </row>
    <row r="12" spans="1:2" ht="12.75">
      <c r="A12" s="552" t="s">
        <v>543</v>
      </c>
      <c r="B12" s="844">
        <v>6375</v>
      </c>
    </row>
    <row r="13" spans="1:2" ht="14.25">
      <c r="A13" s="552" t="s">
        <v>544</v>
      </c>
      <c r="B13" s="844">
        <v>48</v>
      </c>
    </row>
    <row r="14" spans="1:2" ht="12.75">
      <c r="A14" s="840" t="s">
        <v>545</v>
      </c>
      <c r="B14" s="846">
        <f>SUM(B15:B16)</f>
        <v>65989</v>
      </c>
    </row>
    <row r="15" spans="1:2" ht="12.75">
      <c r="A15" s="838" t="s">
        <v>546</v>
      </c>
      <c r="B15" s="844">
        <v>7284</v>
      </c>
    </row>
    <row r="16" spans="1:2" ht="12.75">
      <c r="A16" s="552" t="s">
        <v>547</v>
      </c>
      <c r="B16" s="844">
        <v>58705</v>
      </c>
    </row>
    <row r="17" spans="1:2" ht="12.75">
      <c r="A17" s="552"/>
      <c r="B17" s="844"/>
    </row>
    <row r="18" spans="1:2" ht="12.75">
      <c r="A18" s="669" t="s">
        <v>548</v>
      </c>
      <c r="B18" s="670">
        <f>B19+B22</f>
        <v>7632</v>
      </c>
    </row>
    <row r="19" spans="1:2" ht="12.75">
      <c r="A19" s="840" t="s">
        <v>549</v>
      </c>
      <c r="B19" s="846">
        <f>SUM(B20:B21)</f>
        <v>5265</v>
      </c>
    </row>
    <row r="20" spans="1:2" ht="12.75">
      <c r="A20" s="552" t="s">
        <v>586</v>
      </c>
      <c r="B20" s="844">
        <v>4839</v>
      </c>
    </row>
    <row r="21" spans="1:2" ht="12.75">
      <c r="A21" s="552" t="s">
        <v>550</v>
      </c>
      <c r="B21" s="844">
        <v>426</v>
      </c>
    </row>
    <row r="22" spans="1:2" ht="12.75">
      <c r="A22" s="840" t="s">
        <v>551</v>
      </c>
      <c r="B22" s="846">
        <f>SUM(B23:B26)</f>
        <v>2367</v>
      </c>
    </row>
    <row r="23" spans="1:2" ht="12.75">
      <c r="A23" s="552" t="s">
        <v>585</v>
      </c>
      <c r="B23" s="844">
        <v>291</v>
      </c>
    </row>
    <row r="24" spans="1:2" ht="12.75">
      <c r="A24" s="838" t="s">
        <v>552</v>
      </c>
      <c r="B24" s="844">
        <v>880</v>
      </c>
    </row>
    <row r="25" spans="1:2" ht="12.75">
      <c r="A25" s="552" t="s">
        <v>553</v>
      </c>
      <c r="B25" s="844">
        <v>33</v>
      </c>
    </row>
    <row r="26" spans="1:2" ht="12.75">
      <c r="A26" s="839" t="s">
        <v>550</v>
      </c>
      <c r="B26" s="845">
        <v>1163</v>
      </c>
    </row>
    <row r="27" spans="1:2" ht="12.75">
      <c r="A27" s="552"/>
      <c r="B27" s="844"/>
    </row>
    <row r="28" spans="1:2" ht="12.75">
      <c r="A28" s="669" t="s">
        <v>554</v>
      </c>
      <c r="B28" s="670">
        <f>B18+B10</f>
        <v>80044</v>
      </c>
    </row>
    <row r="29" spans="1:2" ht="12.75">
      <c r="A29" s="669"/>
      <c r="B29" s="844"/>
    </row>
    <row r="30" spans="1:2" ht="63.75">
      <c r="A30" s="852" t="s">
        <v>563</v>
      </c>
      <c r="B30" s="846"/>
    </row>
    <row r="31" spans="1:2" ht="12.75">
      <c r="A31" s="669"/>
      <c r="B31" s="844"/>
    </row>
    <row r="32" spans="1:2" ht="12.75">
      <c r="A32" s="672" t="s">
        <v>555</v>
      </c>
      <c r="B32" s="849">
        <f>SUM(B33:B37)</f>
        <v>2362</v>
      </c>
    </row>
    <row r="33" spans="1:2" ht="12.75">
      <c r="A33" s="839" t="s">
        <v>580</v>
      </c>
      <c r="B33" s="845">
        <v>102</v>
      </c>
    </row>
    <row r="34" spans="1:2" ht="12.75">
      <c r="A34" s="839" t="s">
        <v>665</v>
      </c>
      <c r="B34" s="845">
        <v>347</v>
      </c>
    </row>
    <row r="35" spans="1:2" ht="12.75">
      <c r="A35" s="839" t="s">
        <v>581</v>
      </c>
      <c r="B35" s="845">
        <v>950</v>
      </c>
    </row>
    <row r="36" spans="1:2" ht="12.75">
      <c r="A36" s="839" t="s">
        <v>582</v>
      </c>
      <c r="B36" s="845">
        <v>962</v>
      </c>
    </row>
    <row r="37" spans="1:2" ht="12.75">
      <c r="A37" s="839" t="s">
        <v>561</v>
      </c>
      <c r="B37" s="845">
        <v>1</v>
      </c>
    </row>
    <row r="38" spans="1:2" ht="12.75">
      <c r="A38" s="673"/>
      <c r="B38" s="674"/>
    </row>
    <row r="39" spans="1:2" ht="12.75">
      <c r="A39" s="671" t="s">
        <v>556</v>
      </c>
      <c r="B39" s="848">
        <f>SUM(B40:B45)</f>
        <v>16476</v>
      </c>
    </row>
    <row r="40" spans="1:2" ht="12.75">
      <c r="A40" s="838" t="s">
        <v>580</v>
      </c>
      <c r="B40" s="844">
        <v>229</v>
      </c>
    </row>
    <row r="41" spans="1:2" ht="12.75">
      <c r="A41" s="673" t="s">
        <v>584</v>
      </c>
      <c r="B41" s="850">
        <v>433</v>
      </c>
    </row>
    <row r="42" spans="1:2" ht="12.75">
      <c r="A42" s="673" t="s">
        <v>583</v>
      </c>
      <c r="B42" s="850">
        <v>10472</v>
      </c>
    </row>
    <row r="43" spans="1:2" ht="12.75">
      <c r="A43" s="838" t="s">
        <v>665</v>
      </c>
      <c r="B43" s="844">
        <v>4987</v>
      </c>
    </row>
    <row r="44" spans="1:2" ht="12.75">
      <c r="A44" s="838" t="s">
        <v>581</v>
      </c>
      <c r="B44" s="844">
        <v>170</v>
      </c>
    </row>
    <row r="45" spans="1:2" ht="12.75">
      <c r="A45" s="838" t="s">
        <v>582</v>
      </c>
      <c r="B45" s="844">
        <v>185</v>
      </c>
    </row>
    <row r="46" spans="1:2" ht="12.75">
      <c r="A46" s="675"/>
      <c r="B46" s="847"/>
    </row>
    <row r="47" spans="1:2" ht="12.75">
      <c r="A47" s="676" t="s">
        <v>557</v>
      </c>
      <c r="B47" s="677">
        <f>SUM(B48:B53)</f>
        <v>73976</v>
      </c>
    </row>
    <row r="48" spans="1:2" ht="12.75">
      <c r="A48" s="841" t="s">
        <v>558</v>
      </c>
      <c r="B48" s="847">
        <v>2913</v>
      </c>
    </row>
    <row r="49" spans="1:2" ht="12.75">
      <c r="A49" s="841" t="s">
        <v>584</v>
      </c>
      <c r="B49" s="847">
        <v>265</v>
      </c>
    </row>
    <row r="50" spans="1:2" ht="12.75">
      <c r="A50" s="841" t="s">
        <v>583</v>
      </c>
      <c r="B50" s="847">
        <v>37463</v>
      </c>
    </row>
    <row r="51" spans="1:2" ht="12.75">
      <c r="A51" s="841" t="s">
        <v>665</v>
      </c>
      <c r="B51" s="847">
        <v>33136</v>
      </c>
    </row>
    <row r="52" spans="1:2" ht="12.75">
      <c r="A52" s="841" t="s">
        <v>581</v>
      </c>
      <c r="B52" s="847">
        <v>29</v>
      </c>
    </row>
    <row r="53" spans="1:2" ht="12.75">
      <c r="A53" s="841" t="s">
        <v>582</v>
      </c>
      <c r="B53" s="847">
        <v>170</v>
      </c>
    </row>
    <row r="54" spans="1:2" ht="12.75">
      <c r="A54" s="841"/>
      <c r="B54" s="847"/>
    </row>
    <row r="55" spans="1:2" ht="12.75">
      <c r="A55" s="676" t="s">
        <v>562</v>
      </c>
      <c r="B55" s="677">
        <f>B39+B47</f>
        <v>90452</v>
      </c>
    </row>
    <row r="56" spans="1:2" ht="12.75">
      <c r="A56" s="676"/>
      <c r="B56" s="677"/>
    </row>
    <row r="57" spans="1:2" ht="12.75">
      <c r="A57" s="676"/>
      <c r="B57" s="677"/>
    </row>
    <row r="58" spans="1:2" ht="13.5" thickBot="1">
      <c r="A58" s="857" t="s">
        <v>560</v>
      </c>
      <c r="B58" s="545">
        <f>B55+B28+B32</f>
        <v>172858</v>
      </c>
    </row>
    <row r="59" ht="13.5" thickTop="1"/>
  </sheetData>
  <mergeCells count="2">
    <mergeCell ref="A3:B3"/>
    <mergeCell ref="A4:B4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4"/>
  <sheetViews>
    <sheetView workbookViewId="0" topLeftCell="A1">
      <selection activeCell="A45" sqref="A45"/>
    </sheetView>
  </sheetViews>
  <sheetFormatPr defaultColWidth="9.00390625" defaultRowHeight="12.75"/>
  <cols>
    <col min="1" max="1" width="35.25390625" style="35" customWidth="1"/>
    <col min="2" max="4" width="16.75390625" style="35" customWidth="1"/>
    <col min="5" max="5" width="34.875" style="35" customWidth="1"/>
    <col min="6" max="8" width="16.75390625" style="35" customWidth="1"/>
    <col min="9" max="16384" width="9.125" style="35" customWidth="1"/>
  </cols>
  <sheetData>
    <row r="1" spans="1:5" ht="12.75">
      <c r="A1" s="32" t="s">
        <v>681</v>
      </c>
      <c r="B1" s="33"/>
      <c r="C1" s="33"/>
      <c r="D1" s="33"/>
      <c r="E1" s="34"/>
    </row>
    <row r="2" ht="12" customHeight="1"/>
    <row r="3" spans="1:8" s="261" customFormat="1" ht="12.75">
      <c r="A3" s="1253" t="s">
        <v>1029</v>
      </c>
      <c r="B3" s="1254"/>
      <c r="C3" s="1254"/>
      <c r="D3" s="1254"/>
      <c r="E3" s="1254"/>
      <c r="F3" s="1241"/>
      <c r="G3" s="1255"/>
      <c r="H3" s="1255"/>
    </row>
    <row r="4" spans="1:5" s="261" customFormat="1" ht="12.75">
      <c r="A4" s="36"/>
      <c r="B4" s="36"/>
      <c r="C4" s="36"/>
      <c r="D4" s="36"/>
      <c r="E4" s="36"/>
    </row>
    <row r="5" ht="13.5" thickBot="1"/>
    <row r="6" spans="1:8" ht="12.75">
      <c r="A6" s="1246" t="s">
        <v>625</v>
      </c>
      <c r="B6" s="1250"/>
      <c r="C6" s="1250"/>
      <c r="D6" s="1252"/>
      <c r="E6" s="1256" t="s">
        <v>626</v>
      </c>
      <c r="F6" s="1257"/>
      <c r="G6" s="1257"/>
      <c r="H6" s="1226"/>
    </row>
    <row r="7" spans="1:8" ht="13.5" thickBot="1">
      <c r="A7" s="38"/>
      <c r="B7" s="37" t="s">
        <v>884</v>
      </c>
      <c r="C7" s="37" t="s">
        <v>1148</v>
      </c>
      <c r="D7" s="37" t="s">
        <v>1154</v>
      </c>
      <c r="E7" s="37"/>
      <c r="F7" s="37" t="s">
        <v>884</v>
      </c>
      <c r="G7" s="38" t="s">
        <v>1148</v>
      </c>
      <c r="H7" s="38" t="s">
        <v>1154</v>
      </c>
    </row>
    <row r="8" spans="1:8" ht="12.75">
      <c r="A8" s="82" t="s">
        <v>682</v>
      </c>
      <c r="B8" s="79">
        <v>152718</v>
      </c>
      <c r="C8" s="79">
        <v>193140</v>
      </c>
      <c r="D8" s="79">
        <v>205359</v>
      </c>
      <c r="E8" s="39" t="s">
        <v>683</v>
      </c>
      <c r="F8" s="258">
        <v>1671096</v>
      </c>
      <c r="G8" s="49">
        <v>1721691</v>
      </c>
      <c r="H8" s="49">
        <v>1714474</v>
      </c>
    </row>
    <row r="9" spans="1:8" ht="12.75">
      <c r="A9" s="41" t="s">
        <v>838</v>
      </c>
      <c r="B9" s="79">
        <v>1444576</v>
      </c>
      <c r="C9" s="79">
        <v>1440681</v>
      </c>
      <c r="D9" s="79">
        <v>1465750</v>
      </c>
      <c r="E9" s="42" t="s">
        <v>684</v>
      </c>
      <c r="F9" s="81">
        <v>549402</v>
      </c>
      <c r="G9" s="43">
        <v>559588</v>
      </c>
      <c r="H9" s="43">
        <v>556334</v>
      </c>
    </row>
    <row r="10" spans="1:8" ht="12.75">
      <c r="A10" s="41" t="s">
        <v>647</v>
      </c>
      <c r="B10" s="79">
        <v>1070592</v>
      </c>
      <c r="C10" s="79">
        <v>1076970</v>
      </c>
      <c r="D10" s="79">
        <v>1076970</v>
      </c>
      <c r="E10" s="44" t="s">
        <v>1001</v>
      </c>
      <c r="F10" s="81">
        <v>967003</v>
      </c>
      <c r="G10" s="43">
        <v>1106007</v>
      </c>
      <c r="H10" s="43">
        <v>1084855</v>
      </c>
    </row>
    <row r="11" spans="1:8" ht="12.75">
      <c r="A11" s="41" t="s">
        <v>885</v>
      </c>
      <c r="B11" s="79">
        <v>11228</v>
      </c>
      <c r="C11" s="79">
        <v>11228</v>
      </c>
      <c r="D11" s="79">
        <v>11228</v>
      </c>
      <c r="E11" s="42" t="s">
        <v>687</v>
      </c>
      <c r="F11" s="81">
        <v>176272</v>
      </c>
      <c r="G11" s="43">
        <v>185091</v>
      </c>
      <c r="H11" s="43">
        <v>183427</v>
      </c>
    </row>
    <row r="12" spans="1:8" ht="12.75">
      <c r="A12" s="41" t="s">
        <v>685</v>
      </c>
      <c r="B12" s="79">
        <v>732657</v>
      </c>
      <c r="C12" s="79">
        <v>750084</v>
      </c>
      <c r="D12" s="79">
        <v>750084</v>
      </c>
      <c r="E12" s="42" t="s">
        <v>688</v>
      </c>
      <c r="F12" s="81">
        <v>163840</v>
      </c>
      <c r="G12" s="43">
        <v>172556</v>
      </c>
      <c r="H12" s="43">
        <v>170168</v>
      </c>
    </row>
    <row r="13" spans="1:8" ht="12.75">
      <c r="A13" s="41" t="s">
        <v>686</v>
      </c>
      <c r="B13" s="79">
        <v>66852</v>
      </c>
      <c r="C13" s="79">
        <v>147513</v>
      </c>
      <c r="D13" s="79">
        <v>171542</v>
      </c>
      <c r="E13" s="46" t="s">
        <v>690</v>
      </c>
      <c r="F13" s="81">
        <v>10912</v>
      </c>
      <c r="G13" s="43">
        <v>10439</v>
      </c>
      <c r="H13" s="43">
        <v>10400</v>
      </c>
    </row>
    <row r="14" spans="1:8" ht="12.75">
      <c r="A14" s="45" t="s">
        <v>689</v>
      </c>
      <c r="B14" s="79">
        <v>2142</v>
      </c>
      <c r="C14" s="79">
        <v>24607</v>
      </c>
      <c r="D14" s="79">
        <v>24607</v>
      </c>
      <c r="E14" s="46" t="s">
        <v>796</v>
      </c>
      <c r="F14" s="81">
        <v>4000</v>
      </c>
      <c r="G14" s="43">
        <v>226</v>
      </c>
      <c r="H14" s="43"/>
    </row>
    <row r="15" spans="1:8" ht="12.75">
      <c r="A15" s="45" t="s">
        <v>1112</v>
      </c>
      <c r="B15" s="79"/>
      <c r="C15" s="79">
        <v>2112</v>
      </c>
      <c r="D15" s="79">
        <v>2112</v>
      </c>
      <c r="E15" s="48" t="s">
        <v>891</v>
      </c>
      <c r="F15" s="81"/>
      <c r="G15" s="43"/>
      <c r="H15" s="43"/>
    </row>
    <row r="16" spans="1:8" ht="12.75">
      <c r="A16" s="45" t="s">
        <v>890</v>
      </c>
      <c r="B16" s="80">
        <v>96327</v>
      </c>
      <c r="C16" s="80">
        <v>93907</v>
      </c>
      <c r="D16" s="80">
        <v>93907</v>
      </c>
      <c r="E16" s="48" t="s">
        <v>892</v>
      </c>
      <c r="F16" s="259">
        <v>64712</v>
      </c>
      <c r="G16" s="43">
        <v>64712</v>
      </c>
      <c r="H16" s="43"/>
    </row>
    <row r="17" spans="1:8" ht="12.75">
      <c r="A17" s="45" t="s">
        <v>1017</v>
      </c>
      <c r="B17" s="43"/>
      <c r="C17" s="80">
        <v>18831</v>
      </c>
      <c r="D17" s="80">
        <v>18831</v>
      </c>
      <c r="E17" s="48" t="s">
        <v>893</v>
      </c>
      <c r="F17" s="81">
        <v>12700</v>
      </c>
      <c r="G17" s="43"/>
      <c r="H17" s="43"/>
    </row>
    <row r="18" spans="1:8" ht="12.75">
      <c r="A18" s="343" t="s">
        <v>1018</v>
      </c>
      <c r="B18" s="41"/>
      <c r="C18" s="80">
        <v>22146</v>
      </c>
      <c r="D18" s="80">
        <v>22146</v>
      </c>
      <c r="E18" s="48" t="s">
        <v>1075</v>
      </c>
      <c r="F18" s="81"/>
      <c r="G18" s="43"/>
      <c r="H18" s="43"/>
    </row>
    <row r="19" spans="1:256" ht="12.75">
      <c r="A19" s="45" t="s">
        <v>1111</v>
      </c>
      <c r="B19" s="43"/>
      <c r="C19" s="80">
        <v>26862</v>
      </c>
      <c r="D19" s="80">
        <v>26862</v>
      </c>
      <c r="E19" s="48" t="s">
        <v>1125</v>
      </c>
      <c r="F19" s="81"/>
      <c r="G19" s="43">
        <v>1168</v>
      </c>
      <c r="H19" s="43">
        <v>2581</v>
      </c>
      <c r="IV19" s="262"/>
    </row>
    <row r="20" spans="1:256" ht="12.75">
      <c r="A20" s="56" t="s">
        <v>889</v>
      </c>
      <c r="B20" s="49">
        <v>42845</v>
      </c>
      <c r="C20" s="50"/>
      <c r="D20" s="50"/>
      <c r="E20" s="896"/>
      <c r="F20" s="259"/>
      <c r="G20" s="50"/>
      <c r="H20" s="50"/>
      <c r="IV20" s="262"/>
    </row>
    <row r="21" spans="1:8" s="262" customFormat="1" ht="12.75">
      <c r="A21" s="897" t="s">
        <v>1068</v>
      </c>
      <c r="B21" s="43"/>
      <c r="C21" s="43">
        <v>13397</v>
      </c>
      <c r="D21" s="43"/>
      <c r="E21" s="898" t="s">
        <v>229</v>
      </c>
      <c r="F21" s="43"/>
      <c r="G21" s="43"/>
      <c r="H21" s="80">
        <v>10965</v>
      </c>
    </row>
    <row r="22" spans="1:8" s="262" customFormat="1" ht="12.75">
      <c r="A22" s="897" t="s">
        <v>1162</v>
      </c>
      <c r="B22" s="43"/>
      <c r="C22" s="43"/>
      <c r="D22" s="43">
        <v>7663</v>
      </c>
      <c r="E22" s="899" t="s">
        <v>1142</v>
      </c>
      <c r="F22" s="50"/>
      <c r="G22" s="50"/>
      <c r="H22" s="900"/>
    </row>
    <row r="23" spans="1:256" ht="13.5" thickBot="1">
      <c r="A23" s="343"/>
      <c r="B23" s="49"/>
      <c r="C23" s="393"/>
      <c r="D23" s="393"/>
      <c r="E23" s="394" t="s">
        <v>1141</v>
      </c>
      <c r="F23" s="257"/>
      <c r="G23" s="49"/>
      <c r="H23" s="49">
        <v>17977</v>
      </c>
      <c r="IV23" s="262"/>
    </row>
    <row r="24" spans="1:256" s="263" customFormat="1" ht="13.5" thickBot="1">
      <c r="A24" s="51" t="s">
        <v>691</v>
      </c>
      <c r="B24" s="52">
        <f>SUM(B8:B20)</f>
        <v>3619937</v>
      </c>
      <c r="C24" s="52">
        <f>SUM(C8:C21)</f>
        <v>3821478</v>
      </c>
      <c r="D24" s="52">
        <f>SUM(D8:D22)</f>
        <v>3877061</v>
      </c>
      <c r="E24" s="51" t="s">
        <v>691</v>
      </c>
      <c r="F24" s="52">
        <f>SUM(F8:F20)</f>
        <v>3619937</v>
      </c>
      <c r="G24" s="52">
        <f>SUM(G8:G20)</f>
        <v>3821478</v>
      </c>
      <c r="H24" s="52">
        <f>SUM(H8:H23)</f>
        <v>3751181</v>
      </c>
      <c r="I24" s="262"/>
      <c r="J24" s="262"/>
      <c r="K24" s="262"/>
      <c r="L24" s="262"/>
      <c r="M24" s="262"/>
      <c r="N24" s="262"/>
      <c r="O24" s="262"/>
      <c r="P24" s="262"/>
      <c r="Q24" s="262"/>
      <c r="R24" s="262"/>
      <c r="S24" s="262"/>
      <c r="T24" s="262"/>
      <c r="U24" s="262"/>
      <c r="V24" s="262"/>
      <c r="W24" s="262"/>
      <c r="X24" s="262"/>
      <c r="Y24" s="262"/>
      <c r="Z24" s="262"/>
      <c r="AA24" s="262"/>
      <c r="AB24" s="262"/>
      <c r="AC24" s="262"/>
      <c r="AD24" s="262"/>
      <c r="AE24" s="262"/>
      <c r="AF24" s="262"/>
      <c r="AG24" s="262"/>
      <c r="AH24" s="262"/>
      <c r="AI24" s="262"/>
      <c r="AJ24" s="262"/>
      <c r="AK24" s="262"/>
      <c r="AL24" s="262"/>
      <c r="AM24" s="262"/>
      <c r="AN24" s="262"/>
      <c r="AO24" s="262"/>
      <c r="AP24" s="262"/>
      <c r="AQ24" s="262"/>
      <c r="AR24" s="262"/>
      <c r="AS24" s="262"/>
      <c r="AT24" s="262"/>
      <c r="AU24" s="262"/>
      <c r="AV24" s="262"/>
      <c r="AW24" s="262"/>
      <c r="AX24" s="262"/>
      <c r="AY24" s="262"/>
      <c r="AZ24" s="262"/>
      <c r="BA24" s="262"/>
      <c r="BB24" s="262"/>
      <c r="BC24" s="262"/>
      <c r="BD24" s="262"/>
      <c r="BE24" s="262"/>
      <c r="BF24" s="262"/>
      <c r="BG24" s="262"/>
      <c r="BH24" s="262"/>
      <c r="BI24" s="262"/>
      <c r="BJ24" s="262"/>
      <c r="BK24" s="262"/>
      <c r="BL24" s="262"/>
      <c r="BM24" s="262"/>
      <c r="BN24" s="262"/>
      <c r="BO24" s="262"/>
      <c r="BP24" s="262"/>
      <c r="BQ24" s="262"/>
      <c r="BR24" s="262"/>
      <c r="BS24" s="262"/>
      <c r="BT24" s="262"/>
      <c r="BU24" s="262"/>
      <c r="BV24" s="262"/>
      <c r="BW24" s="262"/>
      <c r="BX24" s="262"/>
      <c r="BY24" s="262"/>
      <c r="BZ24" s="262"/>
      <c r="CA24" s="262"/>
      <c r="CB24" s="262"/>
      <c r="CC24" s="262"/>
      <c r="CD24" s="262"/>
      <c r="CE24" s="262"/>
      <c r="CF24" s="262"/>
      <c r="CG24" s="262"/>
      <c r="CH24" s="262"/>
      <c r="CI24" s="262"/>
      <c r="CJ24" s="262"/>
      <c r="CK24" s="262"/>
      <c r="CL24" s="262"/>
      <c r="CM24" s="262"/>
      <c r="CN24" s="262"/>
      <c r="CO24" s="262"/>
      <c r="CP24" s="262"/>
      <c r="CQ24" s="262"/>
      <c r="CR24" s="262"/>
      <c r="CS24" s="262"/>
      <c r="CT24" s="262"/>
      <c r="CU24" s="262"/>
      <c r="CV24" s="262"/>
      <c r="CW24" s="262"/>
      <c r="CX24" s="262"/>
      <c r="CY24" s="262"/>
      <c r="CZ24" s="262"/>
      <c r="DA24" s="262"/>
      <c r="DB24" s="262"/>
      <c r="DC24" s="262"/>
      <c r="DD24" s="262"/>
      <c r="DE24" s="262"/>
      <c r="DF24" s="262"/>
      <c r="DG24" s="262"/>
      <c r="DH24" s="262"/>
      <c r="DI24" s="262"/>
      <c r="DJ24" s="262"/>
      <c r="DK24" s="262"/>
      <c r="DL24" s="262"/>
      <c r="DM24" s="262"/>
      <c r="DN24" s="262"/>
      <c r="DO24" s="262"/>
      <c r="DP24" s="262"/>
      <c r="DQ24" s="262"/>
      <c r="DR24" s="262"/>
      <c r="DS24" s="262"/>
      <c r="DT24" s="262"/>
      <c r="DU24" s="262"/>
      <c r="DV24" s="262"/>
      <c r="DW24" s="262"/>
      <c r="DX24" s="262"/>
      <c r="DY24" s="262"/>
      <c r="DZ24" s="262"/>
      <c r="EA24" s="262"/>
      <c r="EB24" s="262"/>
      <c r="EC24" s="262"/>
      <c r="ED24" s="262"/>
      <c r="EE24" s="262"/>
      <c r="EF24" s="262"/>
      <c r="EG24" s="262"/>
      <c r="EH24" s="262"/>
      <c r="EI24" s="262"/>
      <c r="EJ24" s="262"/>
      <c r="EK24" s="262"/>
      <c r="EL24" s="262"/>
      <c r="EM24" s="262"/>
      <c r="EN24" s="262"/>
      <c r="EO24" s="262"/>
      <c r="EP24" s="262"/>
      <c r="EQ24" s="262"/>
      <c r="ER24" s="262"/>
      <c r="ES24" s="262"/>
      <c r="ET24" s="262"/>
      <c r="EU24" s="262"/>
      <c r="EV24" s="262"/>
      <c r="EW24" s="262"/>
      <c r="EX24" s="262"/>
      <c r="EY24" s="262"/>
      <c r="EZ24" s="262"/>
      <c r="FA24" s="262"/>
      <c r="FB24" s="262"/>
      <c r="FC24" s="262"/>
      <c r="FD24" s="262"/>
      <c r="FE24" s="262"/>
      <c r="FF24" s="262"/>
      <c r="FG24" s="262"/>
      <c r="FH24" s="262"/>
      <c r="FI24" s="262"/>
      <c r="FJ24" s="262"/>
      <c r="FK24" s="262"/>
      <c r="FL24" s="262"/>
      <c r="FM24" s="262"/>
      <c r="FN24" s="262"/>
      <c r="FO24" s="262"/>
      <c r="FP24" s="262"/>
      <c r="FQ24" s="262"/>
      <c r="FR24" s="262"/>
      <c r="FS24" s="262"/>
      <c r="FT24" s="262"/>
      <c r="FU24" s="262"/>
      <c r="FV24" s="262"/>
      <c r="FW24" s="262"/>
      <c r="FX24" s="262"/>
      <c r="FY24" s="262"/>
      <c r="FZ24" s="262"/>
      <c r="GA24" s="262"/>
      <c r="GB24" s="262"/>
      <c r="GC24" s="262"/>
      <c r="GD24" s="262"/>
      <c r="GE24" s="262"/>
      <c r="GF24" s="262"/>
      <c r="GG24" s="262"/>
      <c r="GH24" s="262"/>
      <c r="GI24" s="262"/>
      <c r="GJ24" s="262"/>
      <c r="GK24" s="262"/>
      <c r="GL24" s="262"/>
      <c r="GM24" s="262"/>
      <c r="GN24" s="262"/>
      <c r="GO24" s="262"/>
      <c r="GP24" s="262"/>
      <c r="GQ24" s="262"/>
      <c r="GR24" s="262"/>
      <c r="GS24" s="262"/>
      <c r="GT24" s="262"/>
      <c r="GU24" s="262"/>
      <c r="GV24" s="262"/>
      <c r="GW24" s="262"/>
      <c r="GX24" s="262"/>
      <c r="GY24" s="262"/>
      <c r="GZ24" s="262"/>
      <c r="HA24" s="262"/>
      <c r="HB24" s="262"/>
      <c r="HC24" s="262"/>
      <c r="HD24" s="262"/>
      <c r="HE24" s="262"/>
      <c r="HF24" s="262"/>
      <c r="HG24" s="262"/>
      <c r="HH24" s="262"/>
      <c r="HI24" s="262"/>
      <c r="HJ24" s="262"/>
      <c r="HK24" s="262"/>
      <c r="HL24" s="262"/>
      <c r="HM24" s="262"/>
      <c r="HN24" s="262"/>
      <c r="HO24" s="262"/>
      <c r="HP24" s="262"/>
      <c r="HQ24" s="262"/>
      <c r="HR24" s="262"/>
      <c r="HS24" s="262"/>
      <c r="HT24" s="262"/>
      <c r="HU24" s="262"/>
      <c r="HV24" s="262"/>
      <c r="HW24" s="262"/>
      <c r="HX24" s="262"/>
      <c r="HY24" s="262"/>
      <c r="HZ24" s="262"/>
      <c r="IA24" s="262"/>
      <c r="IB24" s="262"/>
      <c r="IC24" s="262"/>
      <c r="ID24" s="262"/>
      <c r="IE24" s="262"/>
      <c r="IF24" s="262"/>
      <c r="IG24" s="262"/>
      <c r="IH24" s="262"/>
      <c r="II24" s="262"/>
      <c r="IJ24" s="262"/>
      <c r="IK24" s="262"/>
      <c r="IL24" s="262"/>
      <c r="IM24" s="262"/>
      <c r="IN24" s="262"/>
      <c r="IO24" s="262"/>
      <c r="IP24" s="262"/>
      <c r="IQ24" s="262"/>
      <c r="IR24" s="262"/>
      <c r="IS24" s="262"/>
      <c r="IT24" s="262"/>
      <c r="IU24" s="262"/>
      <c r="IV24" s="262"/>
    </row>
    <row r="25" spans="1:5" s="262" customFormat="1" ht="12.75">
      <c r="A25" s="6"/>
      <c r="B25" s="6"/>
      <c r="C25" s="6"/>
      <c r="D25" s="6"/>
      <c r="E25" s="6"/>
    </row>
    <row r="27" spans="1:4" ht="12.75">
      <c r="A27" s="32" t="s">
        <v>692</v>
      </c>
      <c r="B27" s="33"/>
      <c r="C27" s="33"/>
      <c r="D27" s="33"/>
    </row>
    <row r="28" ht="12.75">
      <c r="E28" s="34"/>
    </row>
    <row r="29" spans="1:8" s="261" customFormat="1" ht="12.75">
      <c r="A29" s="1253" t="s">
        <v>1030</v>
      </c>
      <c r="B29" s="1254"/>
      <c r="C29" s="1254"/>
      <c r="D29" s="1254"/>
      <c r="E29" s="1254"/>
      <c r="F29" s="1241"/>
      <c r="G29" s="1255"/>
      <c r="H29" s="1255"/>
    </row>
    <row r="30" ht="13.5" thickBot="1">
      <c r="E30" s="36"/>
    </row>
    <row r="31" spans="1:8" s="261" customFormat="1" ht="12.75">
      <c r="A31" s="1246" t="s">
        <v>625</v>
      </c>
      <c r="B31" s="1250"/>
      <c r="C31" s="1251"/>
      <c r="D31" s="1252"/>
      <c r="E31" s="1246" t="s">
        <v>626</v>
      </c>
      <c r="F31" s="1247"/>
      <c r="G31" s="1248"/>
      <c r="H31" s="1249"/>
    </row>
    <row r="32" spans="1:8" s="261" customFormat="1" ht="13.5" thickBot="1">
      <c r="A32" s="53"/>
      <c r="B32" s="37" t="s">
        <v>884</v>
      </c>
      <c r="C32" s="256" t="s">
        <v>1148</v>
      </c>
      <c r="D32" s="256" t="s">
        <v>1154</v>
      </c>
      <c r="E32" s="54"/>
      <c r="F32" s="37" t="s">
        <v>884</v>
      </c>
      <c r="G32" s="38" t="s">
        <v>1148</v>
      </c>
      <c r="H32" s="38" t="s">
        <v>1154</v>
      </c>
    </row>
    <row r="33" spans="1:8" s="261" customFormat="1" ht="12.75">
      <c r="A33" s="84" t="s">
        <v>817</v>
      </c>
      <c r="B33" s="83">
        <v>27576</v>
      </c>
      <c r="C33" s="83">
        <v>27576</v>
      </c>
      <c r="D33" s="83">
        <v>27576</v>
      </c>
      <c r="E33" s="41" t="s">
        <v>640</v>
      </c>
      <c r="F33" s="81">
        <v>407629</v>
      </c>
      <c r="G33" s="40">
        <v>546621</v>
      </c>
      <c r="H33" s="43">
        <v>422933</v>
      </c>
    </row>
    <row r="34" spans="1:8" ht="12.75">
      <c r="A34" s="55" t="s">
        <v>813</v>
      </c>
      <c r="B34" s="40">
        <v>14000</v>
      </c>
      <c r="C34" s="40">
        <v>14000</v>
      </c>
      <c r="D34" s="40">
        <v>12790</v>
      </c>
      <c r="E34" s="55" t="s">
        <v>693</v>
      </c>
      <c r="F34" s="81">
        <v>74432</v>
      </c>
      <c r="G34" s="43">
        <v>184567</v>
      </c>
      <c r="H34" s="43">
        <v>132428</v>
      </c>
    </row>
    <row r="35" spans="1:8" ht="12.75">
      <c r="A35" s="55" t="s">
        <v>641</v>
      </c>
      <c r="B35" s="40">
        <v>125400</v>
      </c>
      <c r="C35" s="40">
        <v>97850</v>
      </c>
      <c r="D35" s="40">
        <v>88996</v>
      </c>
      <c r="E35" s="55" t="s">
        <v>694</v>
      </c>
      <c r="F35" s="81">
        <v>34858</v>
      </c>
      <c r="G35" s="43">
        <v>35811</v>
      </c>
      <c r="H35" s="43">
        <v>33311</v>
      </c>
    </row>
    <row r="36" spans="1:8" ht="12.75">
      <c r="A36" s="55" t="s">
        <v>1040</v>
      </c>
      <c r="B36" s="40"/>
      <c r="C36" s="40">
        <v>8000</v>
      </c>
      <c r="D36" s="40">
        <v>8040</v>
      </c>
      <c r="E36" s="57" t="s">
        <v>695</v>
      </c>
      <c r="F36" s="81">
        <v>24425</v>
      </c>
      <c r="G36" s="43">
        <v>30442</v>
      </c>
      <c r="H36" s="43">
        <v>30470</v>
      </c>
    </row>
    <row r="37" spans="1:8" ht="12.75">
      <c r="A37" s="41" t="s">
        <v>984</v>
      </c>
      <c r="B37" s="43"/>
      <c r="C37" s="40">
        <v>2661</v>
      </c>
      <c r="D37" s="40">
        <v>2057</v>
      </c>
      <c r="E37" s="56" t="s">
        <v>696</v>
      </c>
      <c r="F37" s="81">
        <v>19094</v>
      </c>
      <c r="G37" s="43">
        <v>19302</v>
      </c>
      <c r="H37" s="43">
        <v>17006</v>
      </c>
    </row>
    <row r="38" spans="1:8" ht="12.75">
      <c r="A38" s="55" t="s">
        <v>1117</v>
      </c>
      <c r="B38" s="40">
        <v>222258</v>
      </c>
      <c r="C38" s="49">
        <v>291003</v>
      </c>
      <c r="D38" s="49">
        <v>214642</v>
      </c>
      <c r="E38" s="41" t="s">
        <v>839</v>
      </c>
      <c r="F38" s="81">
        <v>11000</v>
      </c>
      <c r="G38" s="43">
        <v>11000</v>
      </c>
      <c r="H38" s="43">
        <v>7590</v>
      </c>
    </row>
    <row r="39" spans="1:8" ht="12.75">
      <c r="A39" s="45" t="s">
        <v>894</v>
      </c>
      <c r="B39" s="43"/>
      <c r="C39" s="50">
        <v>12000</v>
      </c>
      <c r="D39" s="50">
        <v>12000</v>
      </c>
      <c r="E39" s="41" t="s">
        <v>896</v>
      </c>
      <c r="F39" s="81">
        <v>94500</v>
      </c>
      <c r="G39" s="43">
        <v>106827</v>
      </c>
      <c r="H39" s="41"/>
    </row>
    <row r="40" spans="1:8" ht="12.75">
      <c r="A40" s="45" t="s">
        <v>1039</v>
      </c>
      <c r="B40" s="43"/>
      <c r="C40" s="50">
        <v>29309</v>
      </c>
      <c r="D40" s="50"/>
      <c r="E40" s="41"/>
      <c r="F40" s="81"/>
      <c r="G40" s="43"/>
      <c r="H40" s="43"/>
    </row>
    <row r="41" spans="1:8" ht="12.75">
      <c r="A41" s="41" t="s">
        <v>689</v>
      </c>
      <c r="B41" s="43"/>
      <c r="C41" s="43">
        <v>33378</v>
      </c>
      <c r="D41" s="43">
        <v>33378</v>
      </c>
      <c r="E41" s="41"/>
      <c r="F41" s="81"/>
      <c r="G41" s="43"/>
      <c r="H41" s="43"/>
    </row>
    <row r="42" spans="1:8" ht="12.75">
      <c r="A42" s="41" t="s">
        <v>697</v>
      </c>
      <c r="B42" s="81">
        <v>12000</v>
      </c>
      <c r="C42" s="81">
        <v>12000</v>
      </c>
      <c r="D42" s="81">
        <v>13445</v>
      </c>
      <c r="E42" s="41"/>
      <c r="F42" s="81"/>
      <c r="G42" s="43"/>
      <c r="H42" s="43"/>
    </row>
    <row r="43" spans="1:8" ht="12.75">
      <c r="A43" s="41" t="s">
        <v>1116</v>
      </c>
      <c r="B43" s="81">
        <v>8600</v>
      </c>
      <c r="C43" s="81">
        <v>8600</v>
      </c>
      <c r="D43" s="81">
        <v>8590</v>
      </c>
      <c r="E43" s="58"/>
      <c r="F43" s="81"/>
      <c r="G43" s="43"/>
      <c r="H43" s="43"/>
    </row>
    <row r="44" spans="1:8" ht="12.75">
      <c r="A44" s="41" t="s">
        <v>880</v>
      </c>
      <c r="B44" s="43">
        <v>9553</v>
      </c>
      <c r="C44" s="81">
        <v>9553</v>
      </c>
      <c r="D44" s="81">
        <v>11182</v>
      </c>
      <c r="E44" s="58"/>
      <c r="F44" s="81"/>
      <c r="G44" s="43"/>
      <c r="H44" s="43"/>
    </row>
    <row r="45" spans="1:8" ht="12.75">
      <c r="A45" s="41" t="s">
        <v>1049</v>
      </c>
      <c r="B45" s="49"/>
      <c r="C45" s="257">
        <v>44413</v>
      </c>
      <c r="D45" s="257">
        <v>44413</v>
      </c>
      <c r="E45" s="58"/>
      <c r="F45" s="81"/>
      <c r="G45" s="43"/>
      <c r="H45" s="43"/>
    </row>
    <row r="46" spans="1:8" ht="12.75">
      <c r="A46" s="41" t="s">
        <v>895</v>
      </c>
      <c r="B46" s="43">
        <v>246551</v>
      </c>
      <c r="C46" s="81">
        <v>227211</v>
      </c>
      <c r="D46" s="81">
        <v>58219</v>
      </c>
      <c r="E46" s="390"/>
      <c r="F46" s="257"/>
      <c r="G46" s="49"/>
      <c r="H46" s="49"/>
    </row>
    <row r="47" spans="1:8" ht="12.75">
      <c r="A47" s="41" t="s">
        <v>1110</v>
      </c>
      <c r="B47" s="43"/>
      <c r="C47" s="81">
        <v>8113</v>
      </c>
      <c r="D47" s="81">
        <v>8113</v>
      </c>
      <c r="E47" s="398"/>
      <c r="F47" s="395"/>
      <c r="G47" s="396"/>
      <c r="H47" s="396"/>
    </row>
    <row r="48" spans="1:8" ht="12.75">
      <c r="A48" s="41" t="s">
        <v>1069</v>
      </c>
      <c r="B48" s="43"/>
      <c r="C48" s="43">
        <v>2300</v>
      </c>
      <c r="D48" s="43">
        <v>2300</v>
      </c>
      <c r="E48" s="398"/>
      <c r="F48" s="395"/>
      <c r="G48" s="395"/>
      <c r="H48" s="395"/>
    </row>
    <row r="49" spans="1:8" ht="13.5" thickBot="1">
      <c r="A49" s="343" t="s">
        <v>1128</v>
      </c>
      <c r="B49" s="49"/>
      <c r="C49" s="257">
        <v>106603</v>
      </c>
      <c r="D49" s="257">
        <v>120000</v>
      </c>
      <c r="E49" s="399"/>
      <c r="F49" s="260"/>
      <c r="G49" s="397"/>
      <c r="H49" s="397"/>
    </row>
    <row r="50" spans="1:8" ht="13.5" thickBot="1">
      <c r="A50" s="51" t="s">
        <v>691</v>
      </c>
      <c r="B50" s="52">
        <f>SUM(B33:B49)</f>
        <v>665938</v>
      </c>
      <c r="C50" s="52">
        <f>SUM(C33:C49)</f>
        <v>934570</v>
      </c>
      <c r="D50" s="52">
        <f>SUM(D33:D49)</f>
        <v>665741</v>
      </c>
      <c r="E50" s="51" t="s">
        <v>691</v>
      </c>
      <c r="F50" s="260">
        <f>SUM(F33:F48)</f>
        <v>665938</v>
      </c>
      <c r="G50" s="52">
        <f>SUM(G33:G48)</f>
        <v>934570</v>
      </c>
      <c r="H50" s="52">
        <f>SUM(H33:H48)</f>
        <v>643738</v>
      </c>
    </row>
    <row r="51" spans="1:4" ht="12.75">
      <c r="A51" s="391"/>
      <c r="B51" s="392"/>
      <c r="C51" s="392"/>
      <c r="D51" s="392"/>
    </row>
    <row r="52" spans="4:8" ht="12.75">
      <c r="D52" s="47"/>
      <c r="H52" s="47"/>
    </row>
    <row r="53" spans="2:5" ht="12.75">
      <c r="B53" s="59"/>
      <c r="C53" s="59"/>
      <c r="D53" s="59"/>
      <c r="E53" s="47"/>
    </row>
    <row r="54" spans="1:4" ht="12.75">
      <c r="A54" s="34"/>
      <c r="B54" s="34"/>
      <c r="C54" s="34"/>
      <c r="D54" s="34"/>
    </row>
  </sheetData>
  <mergeCells count="6">
    <mergeCell ref="E31:H31"/>
    <mergeCell ref="A31:D31"/>
    <mergeCell ref="A29:H29"/>
    <mergeCell ref="A3:H3"/>
    <mergeCell ref="A6:D6"/>
    <mergeCell ref="E6:H6"/>
  </mergeCells>
  <printOptions horizontalCentered="1"/>
  <pageMargins left="0.2" right="0.15748031496062992" top="0.8267716535433072" bottom="0.3937007874015748" header="0.6299212598425197" footer="0.2362204724409449"/>
  <pageSetup orientation="landscape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selection activeCell="H43" sqref="H43"/>
    </sheetView>
  </sheetViews>
  <sheetFormatPr defaultColWidth="9.00390625" defaultRowHeight="12.75"/>
  <cols>
    <col min="1" max="1" width="3.875" style="0" customWidth="1"/>
    <col min="2" max="2" width="33.125" style="0" bestFit="1" customWidth="1"/>
    <col min="3" max="3" width="11.125" style="0" customWidth="1"/>
    <col min="5" max="6" width="12.375" style="0" customWidth="1"/>
    <col min="7" max="7" width="11.125" style="0" customWidth="1"/>
    <col min="8" max="8" width="10.00390625" style="0" customWidth="1"/>
  </cols>
  <sheetData>
    <row r="1" spans="1:8" ht="12.75">
      <c r="A1" s="713" t="s">
        <v>218</v>
      </c>
      <c r="B1" s="6"/>
      <c r="C1" s="14"/>
      <c r="D1" s="14"/>
      <c r="E1" s="14"/>
      <c r="F1" s="14"/>
      <c r="G1" s="14"/>
      <c r="H1" s="14"/>
    </row>
    <row r="2" spans="1:8" ht="13.5">
      <c r="A2" s="1380" t="s">
        <v>219</v>
      </c>
      <c r="B2" s="1380"/>
      <c r="C2" s="1380"/>
      <c r="D2" s="1380"/>
      <c r="E2" s="1380"/>
      <c r="F2" s="1380"/>
      <c r="G2" s="1380"/>
      <c r="H2" s="1380"/>
    </row>
    <row r="3" spans="1:8" ht="13.5">
      <c r="A3" s="1380" t="s">
        <v>535</v>
      </c>
      <c r="B3" s="1380"/>
      <c r="C3" s="1380"/>
      <c r="D3" s="1380"/>
      <c r="E3" s="1380"/>
      <c r="F3" s="1380"/>
      <c r="G3" s="1380"/>
      <c r="H3" s="1380"/>
    </row>
    <row r="4" spans="1:8" ht="15.75">
      <c r="A4" s="1381" t="s">
        <v>230</v>
      </c>
      <c r="B4" s="1381"/>
      <c r="C4" s="1381"/>
      <c r="D4" s="1381"/>
      <c r="E4" s="1381"/>
      <c r="F4" s="1381"/>
      <c r="G4" s="1381"/>
      <c r="H4" s="1381"/>
    </row>
    <row r="5" spans="1:8" ht="15.75">
      <c r="A5" s="715"/>
      <c r="B5" s="715"/>
      <c r="C5" s="715"/>
      <c r="D5" s="715"/>
      <c r="E5" s="715"/>
      <c r="F5" s="715"/>
      <c r="G5" s="715"/>
      <c r="H5" s="715"/>
    </row>
    <row r="6" spans="1:8" ht="16.5" thickBot="1">
      <c r="A6" s="716"/>
      <c r="B6" s="15"/>
      <c r="C6" s="717"/>
      <c r="D6" s="717"/>
      <c r="E6" s="717"/>
      <c r="F6" s="717"/>
      <c r="G6" s="717"/>
      <c r="H6" s="718" t="s">
        <v>737</v>
      </c>
    </row>
    <row r="7" spans="1:8" ht="52.5" thickBot="1" thickTop="1">
      <c r="A7" s="719" t="s">
        <v>230</v>
      </c>
      <c r="B7" s="720"/>
      <c r="C7" s="721" t="s">
        <v>231</v>
      </c>
      <c r="D7" s="721" t="s">
        <v>232</v>
      </c>
      <c r="E7" s="721" t="s">
        <v>233</v>
      </c>
      <c r="F7" s="721" t="s">
        <v>234</v>
      </c>
      <c r="G7" s="721" t="s">
        <v>235</v>
      </c>
      <c r="H7" s="722" t="s">
        <v>236</v>
      </c>
    </row>
    <row r="8" spans="1:8" ht="13.5" thickTop="1">
      <c r="A8" s="142" t="s">
        <v>237</v>
      </c>
      <c r="B8" s="723" t="s">
        <v>238</v>
      </c>
      <c r="C8" s="72">
        <f>SUM(C9:C12)</f>
        <v>13801504</v>
      </c>
      <c r="D8" s="72"/>
      <c r="E8" s="72">
        <f>SUM(E9:E12)</f>
        <v>13801504</v>
      </c>
      <c r="F8" s="72">
        <f>SUM(F9:F12)</f>
        <v>13927877</v>
      </c>
      <c r="G8" s="72"/>
      <c r="H8" s="724">
        <f>SUM(H9:H12)</f>
        <v>13927877</v>
      </c>
    </row>
    <row r="9" spans="1:8" ht="12.75">
      <c r="A9" s="24" t="s">
        <v>239</v>
      </c>
      <c r="B9" s="66" t="s">
        <v>240</v>
      </c>
      <c r="C9" s="18">
        <v>34611</v>
      </c>
      <c r="D9" s="18"/>
      <c r="E9" s="18">
        <v>34611</v>
      </c>
      <c r="F9" s="18">
        <v>63561</v>
      </c>
      <c r="G9" s="18"/>
      <c r="H9" s="93">
        <v>63561</v>
      </c>
    </row>
    <row r="10" spans="1:8" ht="12.75">
      <c r="A10" s="24" t="s">
        <v>241</v>
      </c>
      <c r="B10" s="66" t="s">
        <v>242</v>
      </c>
      <c r="C10" s="18">
        <v>10234776</v>
      </c>
      <c r="D10" s="18"/>
      <c r="E10" s="18">
        <v>10234776</v>
      </c>
      <c r="F10" s="18">
        <v>10369924</v>
      </c>
      <c r="G10" s="18"/>
      <c r="H10" s="93">
        <v>10369924</v>
      </c>
    </row>
    <row r="11" spans="1:8" ht="12.75">
      <c r="A11" s="24" t="s">
        <v>243</v>
      </c>
      <c r="B11" s="66" t="s">
        <v>244</v>
      </c>
      <c r="C11" s="18">
        <v>319567</v>
      </c>
      <c r="D11" s="18"/>
      <c r="E11" s="18">
        <v>319567</v>
      </c>
      <c r="F11" s="18">
        <v>277090</v>
      </c>
      <c r="G11" s="18"/>
      <c r="H11" s="93">
        <v>277090</v>
      </c>
    </row>
    <row r="12" spans="1:8" ht="12.75">
      <c r="A12" s="24" t="s">
        <v>245</v>
      </c>
      <c r="B12" s="66" t="s">
        <v>246</v>
      </c>
      <c r="C12" s="18">
        <v>3212550</v>
      </c>
      <c r="D12" s="18"/>
      <c r="E12" s="18">
        <v>3212550</v>
      </c>
      <c r="F12" s="18">
        <v>3217302</v>
      </c>
      <c r="G12" s="18"/>
      <c r="H12" s="93">
        <v>3217302</v>
      </c>
    </row>
    <row r="13" spans="1:8" ht="12.75">
      <c r="A13" s="24"/>
      <c r="B13" s="66"/>
      <c r="C13" s="18"/>
      <c r="D13" s="18"/>
      <c r="E13" s="18"/>
      <c r="F13" s="18"/>
      <c r="G13" s="18"/>
      <c r="H13" s="93"/>
    </row>
    <row r="14" spans="1:8" ht="12.75">
      <c r="A14" s="24" t="s">
        <v>247</v>
      </c>
      <c r="B14" s="66" t="s">
        <v>248</v>
      </c>
      <c r="C14" s="18">
        <f>SUM(C15:C19)</f>
        <v>496851</v>
      </c>
      <c r="D14" s="18"/>
      <c r="E14" s="18">
        <f>SUM(E15:E19)</f>
        <v>496851</v>
      </c>
      <c r="F14" s="18">
        <f>SUM(F15:F19)</f>
        <v>608309</v>
      </c>
      <c r="G14" s="18"/>
      <c r="H14" s="93">
        <f>SUM(H15:H19)</f>
        <v>608309</v>
      </c>
    </row>
    <row r="15" spans="1:8" ht="12.75">
      <c r="A15" s="24" t="s">
        <v>239</v>
      </c>
      <c r="B15" s="66" t="s">
        <v>249</v>
      </c>
      <c r="C15" s="18">
        <v>17928</v>
      </c>
      <c r="D15" s="18"/>
      <c r="E15" s="18">
        <v>17928</v>
      </c>
      <c r="F15" s="18">
        <v>26546</v>
      </c>
      <c r="G15" s="18"/>
      <c r="H15" s="93">
        <v>26546</v>
      </c>
    </row>
    <row r="16" spans="1:8" ht="12.75">
      <c r="A16" s="24" t="s">
        <v>241</v>
      </c>
      <c r="B16" s="66" t="s">
        <v>250</v>
      </c>
      <c r="C16" s="18">
        <v>220427</v>
      </c>
      <c r="D16" s="18"/>
      <c r="E16" s="18">
        <v>220427</v>
      </c>
      <c r="F16" s="18">
        <v>281819</v>
      </c>
      <c r="G16" s="18"/>
      <c r="H16" s="93">
        <v>281819</v>
      </c>
    </row>
    <row r="17" spans="1:8" ht="12.75">
      <c r="A17" s="24" t="s">
        <v>243</v>
      </c>
      <c r="B17" s="66" t="s">
        <v>251</v>
      </c>
      <c r="C17" s="18"/>
      <c r="D17" s="18"/>
      <c r="E17" s="18"/>
      <c r="F17" s="18"/>
      <c r="G17" s="18"/>
      <c r="H17" s="93"/>
    </row>
    <row r="18" spans="1:8" ht="12.75">
      <c r="A18" s="24" t="s">
        <v>245</v>
      </c>
      <c r="B18" s="66" t="s">
        <v>252</v>
      </c>
      <c r="C18" s="18">
        <v>166796</v>
      </c>
      <c r="D18" s="18"/>
      <c r="E18" s="18">
        <v>166796</v>
      </c>
      <c r="F18" s="18">
        <v>197903</v>
      </c>
      <c r="G18" s="18"/>
      <c r="H18" s="93">
        <v>197903</v>
      </c>
    </row>
    <row r="19" spans="1:8" ht="12.75">
      <c r="A19" s="24" t="s">
        <v>253</v>
      </c>
      <c r="B19" s="66" t="s">
        <v>254</v>
      </c>
      <c r="C19" s="18">
        <v>91700</v>
      </c>
      <c r="D19" s="18"/>
      <c r="E19" s="18">
        <v>91700</v>
      </c>
      <c r="F19" s="18">
        <v>102041</v>
      </c>
      <c r="G19" s="18"/>
      <c r="H19" s="93">
        <v>102041</v>
      </c>
    </row>
    <row r="20" spans="1:8" ht="12.75">
      <c r="A20" s="24"/>
      <c r="B20" s="66"/>
      <c r="C20" s="18"/>
      <c r="D20" s="18"/>
      <c r="E20" s="18"/>
      <c r="F20" s="18"/>
      <c r="G20" s="18"/>
      <c r="H20" s="93"/>
    </row>
    <row r="21" spans="1:8" ht="13.5" thickBot="1">
      <c r="A21" s="725" t="s">
        <v>255</v>
      </c>
      <c r="B21" s="420"/>
      <c r="C21" s="726">
        <f>SUM(C8+C14)</f>
        <v>14298355</v>
      </c>
      <c r="D21" s="726"/>
      <c r="E21" s="726">
        <f>SUM(E8+E14)</f>
        <v>14298355</v>
      </c>
      <c r="F21" s="726">
        <f>SUM(F8+F14)</f>
        <v>14536186</v>
      </c>
      <c r="G21" s="726"/>
      <c r="H21" s="727">
        <f>SUM(H8+H14)</f>
        <v>14536186</v>
      </c>
    </row>
    <row r="22" spans="1:8" ht="13.5" thickTop="1">
      <c r="A22" s="3"/>
      <c r="B22" s="3"/>
      <c r="C22" s="31"/>
      <c r="D22" s="31"/>
      <c r="E22" s="31"/>
      <c r="F22" s="31"/>
      <c r="G22" s="31"/>
      <c r="H22" s="31"/>
    </row>
    <row r="23" spans="1:8" ht="12.75">
      <c r="A23" s="3"/>
      <c r="B23" s="3"/>
      <c r="C23" s="31"/>
      <c r="D23" s="31"/>
      <c r="E23" s="31"/>
      <c r="F23" s="31"/>
      <c r="G23" s="31"/>
      <c r="H23" s="31"/>
    </row>
    <row r="24" spans="1:8" ht="12.75">
      <c r="A24" s="3"/>
      <c r="B24" s="3"/>
      <c r="C24" s="31"/>
      <c r="D24" s="31"/>
      <c r="E24" s="31"/>
      <c r="F24" s="31"/>
      <c r="G24" s="31"/>
      <c r="H24" s="31"/>
    </row>
    <row r="25" spans="1:8" ht="12.75">
      <c r="A25" s="728"/>
      <c r="B25" s="729"/>
      <c r="C25" s="730"/>
      <c r="D25" s="730"/>
      <c r="E25" s="730"/>
      <c r="F25" s="730"/>
      <c r="G25" s="730"/>
      <c r="H25" s="730"/>
    </row>
    <row r="26" spans="1:8" ht="13.5">
      <c r="A26" s="1380" t="s">
        <v>219</v>
      </c>
      <c r="B26" s="1380"/>
      <c r="C26" s="1380"/>
      <c r="D26" s="1380"/>
      <c r="E26" s="1380"/>
      <c r="F26" s="1380"/>
      <c r="G26" s="1380"/>
      <c r="H26" s="1380"/>
    </row>
    <row r="27" spans="1:8" ht="13.5">
      <c r="A27" s="1380" t="s">
        <v>535</v>
      </c>
      <c r="B27" s="1380"/>
      <c r="C27" s="1380"/>
      <c r="D27" s="1380"/>
      <c r="E27" s="1380"/>
      <c r="F27" s="1380"/>
      <c r="G27" s="1380"/>
      <c r="H27" s="1380"/>
    </row>
    <row r="28" spans="1:8" ht="15.75">
      <c r="A28" s="1381" t="s">
        <v>256</v>
      </c>
      <c r="B28" s="1381"/>
      <c r="C28" s="1381"/>
      <c r="D28" s="1381"/>
      <c r="E28" s="1381"/>
      <c r="F28" s="1381"/>
      <c r="G28" s="1381"/>
      <c r="H28" s="1381"/>
    </row>
    <row r="29" ht="13.5" thickBot="1">
      <c r="H29" s="718" t="s">
        <v>737</v>
      </c>
    </row>
    <row r="30" spans="1:8" ht="52.5" thickBot="1" thickTop="1">
      <c r="A30" s="719" t="s">
        <v>256</v>
      </c>
      <c r="B30" s="731"/>
      <c r="C30" s="721" t="s">
        <v>231</v>
      </c>
      <c r="D30" s="721" t="s">
        <v>232</v>
      </c>
      <c r="E30" s="721" t="s">
        <v>233</v>
      </c>
      <c r="F30" s="721" t="s">
        <v>234</v>
      </c>
      <c r="G30" s="721" t="s">
        <v>235</v>
      </c>
      <c r="H30" s="722" t="s">
        <v>236</v>
      </c>
    </row>
    <row r="31" spans="1:8" ht="13.5" thickTop="1">
      <c r="A31" s="142" t="s">
        <v>257</v>
      </c>
      <c r="B31" s="723" t="s">
        <v>258</v>
      </c>
      <c r="C31" s="72">
        <f>SUM(C32:C33)</f>
        <v>13362539</v>
      </c>
      <c r="D31" s="72"/>
      <c r="E31" s="72">
        <f>SUM(E32:E33)</f>
        <v>13362539</v>
      </c>
      <c r="F31" s="732">
        <f>SUM(F32:F33)</f>
        <v>13234139</v>
      </c>
      <c r="G31" s="733"/>
      <c r="H31" s="724">
        <f>SUM(H32:H33)</f>
        <v>13234139</v>
      </c>
    </row>
    <row r="32" spans="1:8" ht="12.75">
      <c r="A32" s="24" t="s">
        <v>259</v>
      </c>
      <c r="B32" s="66" t="s">
        <v>260</v>
      </c>
      <c r="C32" s="18">
        <v>1211210</v>
      </c>
      <c r="D32" s="18"/>
      <c r="E32" s="18">
        <v>1211210</v>
      </c>
      <c r="F32" s="18">
        <v>1211210</v>
      </c>
      <c r="G32" s="734"/>
      <c r="H32" s="93">
        <v>1211210</v>
      </c>
    </row>
    <row r="33" spans="1:8" ht="12.75">
      <c r="A33" s="24" t="s">
        <v>261</v>
      </c>
      <c r="B33" s="66" t="s">
        <v>262</v>
      </c>
      <c r="C33" s="18">
        <v>12151329</v>
      </c>
      <c r="D33" s="18"/>
      <c r="E33" s="18">
        <v>12151329</v>
      </c>
      <c r="F33" s="18">
        <v>12022929</v>
      </c>
      <c r="G33" s="734"/>
      <c r="H33" s="93">
        <v>12022929</v>
      </c>
    </row>
    <row r="34" spans="1:8" ht="12.75">
      <c r="A34" s="24"/>
      <c r="B34" s="66"/>
      <c r="C34" s="18"/>
      <c r="D34" s="18"/>
      <c r="E34" s="18"/>
      <c r="F34" s="18"/>
      <c r="G34" s="734"/>
      <c r="H34" s="93"/>
    </row>
    <row r="35" spans="1:8" ht="12.75">
      <c r="A35" s="24" t="s">
        <v>263</v>
      </c>
      <c r="B35" s="66" t="s">
        <v>264</v>
      </c>
      <c r="C35" s="18">
        <f>SUM(C36:C37)</f>
        <v>108389</v>
      </c>
      <c r="D35" s="18"/>
      <c r="E35" s="18">
        <f>SUM(E36:E37)</f>
        <v>108389</v>
      </c>
      <c r="F35" s="18">
        <f>SUM(F36:F37)</f>
        <v>146698</v>
      </c>
      <c r="G35" s="18"/>
      <c r="H35" s="93">
        <f>SUM(H36:H37)</f>
        <v>146698</v>
      </c>
    </row>
    <row r="36" spans="1:8" ht="12.75">
      <c r="A36" s="24" t="s">
        <v>239</v>
      </c>
      <c r="B36" s="66" t="s">
        <v>265</v>
      </c>
      <c r="C36" s="18">
        <v>108389</v>
      </c>
      <c r="D36" s="18"/>
      <c r="E36" s="18">
        <v>108389</v>
      </c>
      <c r="F36" s="18">
        <v>146698</v>
      </c>
      <c r="G36" s="734"/>
      <c r="H36" s="93">
        <v>146698</v>
      </c>
    </row>
    <row r="37" spans="1:8" ht="12.75">
      <c r="A37" s="24" t="s">
        <v>266</v>
      </c>
      <c r="B37" s="66" t="s">
        <v>267</v>
      </c>
      <c r="C37" s="18"/>
      <c r="D37" s="18"/>
      <c r="E37" s="18"/>
      <c r="F37" s="18"/>
      <c r="G37" s="734"/>
      <c r="H37" s="93"/>
    </row>
    <row r="38" spans="1:8" ht="12.75">
      <c r="A38" s="24"/>
      <c r="B38" s="66"/>
      <c r="C38" s="18"/>
      <c r="D38" s="18"/>
      <c r="E38" s="18"/>
      <c r="F38" s="18"/>
      <c r="G38" s="734"/>
      <c r="H38" s="93"/>
    </row>
    <row r="39" spans="1:8" ht="12.75">
      <c r="A39" s="24" t="s">
        <v>268</v>
      </c>
      <c r="B39" s="66" t="s">
        <v>269</v>
      </c>
      <c r="C39" s="18">
        <f>SUM(C40:C42)</f>
        <v>827427</v>
      </c>
      <c r="D39" s="18"/>
      <c r="E39" s="18">
        <f>SUM(E40:E42)</f>
        <v>827427</v>
      </c>
      <c r="F39" s="18">
        <f>SUM(F40:F42)</f>
        <v>1155349</v>
      </c>
      <c r="G39" s="734"/>
      <c r="H39" s="93">
        <f>SUM(H40:H42)</f>
        <v>1155349</v>
      </c>
    </row>
    <row r="40" spans="1:8" ht="12.75">
      <c r="A40" s="24" t="s">
        <v>239</v>
      </c>
      <c r="B40" s="66" t="s">
        <v>270</v>
      </c>
      <c r="C40" s="18">
        <v>358206</v>
      </c>
      <c r="D40" s="18"/>
      <c r="E40" s="18">
        <v>358206</v>
      </c>
      <c r="F40" s="18">
        <v>371128</v>
      </c>
      <c r="G40" s="734"/>
      <c r="H40" s="93">
        <v>371128</v>
      </c>
    </row>
    <row r="41" spans="1:8" ht="12.75">
      <c r="A41" s="24" t="s">
        <v>241</v>
      </c>
      <c r="B41" s="66" t="s">
        <v>271</v>
      </c>
      <c r="C41" s="18">
        <v>319114</v>
      </c>
      <c r="D41" s="18"/>
      <c r="E41" s="18">
        <v>319114</v>
      </c>
      <c r="F41" s="18">
        <v>630975</v>
      </c>
      <c r="G41" s="734"/>
      <c r="H41" s="93">
        <v>630975</v>
      </c>
    </row>
    <row r="42" spans="1:8" ht="12.75">
      <c r="A42" s="24" t="s">
        <v>243</v>
      </c>
      <c r="B42" s="66" t="s">
        <v>272</v>
      </c>
      <c r="C42" s="18">
        <v>150107</v>
      </c>
      <c r="D42" s="18"/>
      <c r="E42" s="18">
        <v>150107</v>
      </c>
      <c r="F42" s="18">
        <v>153246</v>
      </c>
      <c r="G42" s="734"/>
      <c r="H42" s="93">
        <v>153246</v>
      </c>
    </row>
    <row r="43" spans="1:8" ht="12.75">
      <c r="A43" s="24"/>
      <c r="B43" s="66"/>
      <c r="C43" s="18"/>
      <c r="D43" s="18"/>
      <c r="E43" s="18"/>
      <c r="F43" s="18"/>
      <c r="G43" s="734"/>
      <c r="H43" s="93" t="s">
        <v>539</v>
      </c>
    </row>
    <row r="44" spans="1:8" ht="13.5" thickBot="1">
      <c r="A44" s="725"/>
      <c r="B44" s="420" t="s">
        <v>273</v>
      </c>
      <c r="C44" s="735">
        <f>SUM(C31+C35+C39)</f>
        <v>14298355</v>
      </c>
      <c r="D44" s="735"/>
      <c r="E44" s="735">
        <f>SUM(E31+E35+E39)</f>
        <v>14298355</v>
      </c>
      <c r="F44" s="735">
        <f>SUM(F31+F35+F39)</f>
        <v>14536186</v>
      </c>
      <c r="G44" s="726"/>
      <c r="H44" s="727">
        <f>SUM(H31+H35+H39)</f>
        <v>14536186</v>
      </c>
    </row>
    <row r="45" spans="1:8" ht="13.5" thickTop="1">
      <c r="A45" s="6"/>
      <c r="B45" s="6"/>
      <c r="C45" s="14"/>
      <c r="D45" s="14"/>
      <c r="E45" s="14"/>
      <c r="F45" s="14"/>
      <c r="G45" s="14"/>
      <c r="H45" s="14"/>
    </row>
    <row r="46" spans="1:8" ht="12.75">
      <c r="A46" s="6"/>
      <c r="B46" s="6"/>
      <c r="C46" s="14"/>
      <c r="D46" s="14"/>
      <c r="E46" s="14"/>
      <c r="F46" s="14"/>
      <c r="G46" s="14"/>
      <c r="H46" s="14"/>
    </row>
    <row r="47" spans="1:8" ht="12.75">
      <c r="A47" s="6" t="s">
        <v>274</v>
      </c>
      <c r="B47" s="6"/>
      <c r="C47" s="14"/>
      <c r="D47" s="14"/>
      <c r="E47" s="14"/>
      <c r="F47" s="14"/>
      <c r="G47" s="14"/>
      <c r="H47" s="14"/>
    </row>
    <row r="48" spans="1:8" ht="12.75">
      <c r="A48" s="6" t="s">
        <v>275</v>
      </c>
      <c r="B48" s="6"/>
      <c r="C48" s="14"/>
      <c r="D48" s="14"/>
      <c r="E48" s="14"/>
      <c r="F48" s="14"/>
      <c r="G48" s="14"/>
      <c r="H48" s="14"/>
    </row>
  </sheetData>
  <mergeCells count="6">
    <mergeCell ref="A27:H27"/>
    <mergeCell ref="A28:H28"/>
    <mergeCell ref="A2:H2"/>
    <mergeCell ref="A3:H3"/>
    <mergeCell ref="A4:H4"/>
    <mergeCell ref="A26:H26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selection activeCell="A5" sqref="A5"/>
    </sheetView>
  </sheetViews>
  <sheetFormatPr defaultColWidth="9.00390625" defaultRowHeight="12.75"/>
  <cols>
    <col min="1" max="1" width="7.375" style="0" customWidth="1"/>
    <col min="2" max="2" width="51.25390625" style="0" bestFit="1" customWidth="1"/>
    <col min="3" max="3" width="9.25390625" style="0" bestFit="1" customWidth="1"/>
    <col min="4" max="4" width="9.75390625" style="0" bestFit="1" customWidth="1"/>
    <col min="5" max="5" width="8.875" style="0" bestFit="1" customWidth="1"/>
  </cols>
  <sheetData>
    <row r="1" spans="1:5" ht="12.75">
      <c r="A1" s="713" t="s">
        <v>276</v>
      </c>
      <c r="B1" s="736"/>
      <c r="C1" s="737"/>
      <c r="D1" s="737"/>
      <c r="E1" s="737"/>
    </row>
    <row r="2" spans="1:5" ht="12.75">
      <c r="A2" s="474"/>
      <c r="B2" s="6"/>
      <c r="C2" s="14"/>
      <c r="D2" s="14"/>
      <c r="E2" s="14"/>
    </row>
    <row r="3" spans="1:5" ht="13.5">
      <c r="A3" s="1380" t="s">
        <v>219</v>
      </c>
      <c r="B3" s="1220"/>
      <c r="C3" s="1220"/>
      <c r="D3" s="1220"/>
      <c r="E3" s="1220"/>
    </row>
    <row r="4" spans="1:5" ht="13.5">
      <c r="A4" s="1380" t="s">
        <v>224</v>
      </c>
      <c r="B4" s="1220"/>
      <c r="C4" s="1220"/>
      <c r="D4" s="1220"/>
      <c r="E4" s="1220"/>
    </row>
    <row r="5" spans="1:5" ht="13.5">
      <c r="A5" s="714"/>
      <c r="B5" s="478"/>
      <c r="C5" s="478"/>
      <c r="D5" s="478"/>
      <c r="E5" s="478"/>
    </row>
    <row r="6" spans="1:5" ht="13.5">
      <c r="A6" s="714"/>
      <c r="B6" s="478"/>
      <c r="C6" s="478"/>
      <c r="D6" s="478"/>
      <c r="E6" s="478"/>
    </row>
    <row r="7" spans="1:5" ht="13.5" thickBot="1">
      <c r="A7" s="474"/>
      <c r="B7" s="6"/>
      <c r="C7" s="14"/>
      <c r="D7" s="14"/>
      <c r="E7" s="718" t="s">
        <v>737</v>
      </c>
    </row>
    <row r="8" spans="1:5" ht="13.5" thickTop="1">
      <c r="A8" s="633" t="s">
        <v>277</v>
      </c>
      <c r="B8" s="634" t="s">
        <v>698</v>
      </c>
      <c r="C8" s="738" t="s">
        <v>627</v>
      </c>
      <c r="D8" s="738" t="s">
        <v>63</v>
      </c>
      <c r="E8" s="739" t="s">
        <v>1154</v>
      </c>
    </row>
    <row r="9" spans="1:5" ht="13.5" thickBot="1">
      <c r="A9" s="641" t="s">
        <v>97</v>
      </c>
      <c r="B9" s="642"/>
      <c r="C9" s="1382" t="s">
        <v>64</v>
      </c>
      <c r="D9" s="1383"/>
      <c r="E9" s="740"/>
    </row>
    <row r="10" spans="1:5" ht="13.5" thickTop="1">
      <c r="A10" s="741">
        <v>1</v>
      </c>
      <c r="B10" s="723" t="s">
        <v>612</v>
      </c>
      <c r="C10" s="72">
        <v>1671096</v>
      </c>
      <c r="D10" s="72">
        <v>1721691</v>
      </c>
      <c r="E10" s="742">
        <v>1714474</v>
      </c>
    </row>
    <row r="11" spans="1:5" ht="12.75">
      <c r="A11" s="743">
        <v>2</v>
      </c>
      <c r="B11" s="66" t="s">
        <v>278</v>
      </c>
      <c r="C11" s="18">
        <v>549402</v>
      </c>
      <c r="D11" s="18">
        <v>559588</v>
      </c>
      <c r="E11" s="93">
        <v>556334</v>
      </c>
    </row>
    <row r="12" spans="1:5" ht="12.75">
      <c r="A12" s="743">
        <v>3</v>
      </c>
      <c r="B12" s="66" t="s">
        <v>279</v>
      </c>
      <c r="C12" s="18">
        <v>986097</v>
      </c>
      <c r="D12" s="18">
        <v>1126477</v>
      </c>
      <c r="E12" s="93">
        <v>1104442</v>
      </c>
    </row>
    <row r="13" spans="1:5" ht="12.75">
      <c r="A13" s="743">
        <v>4</v>
      </c>
      <c r="B13" s="66" t="s">
        <v>280</v>
      </c>
      <c r="C13" s="18">
        <v>364537</v>
      </c>
      <c r="D13" s="18">
        <v>388089</v>
      </c>
      <c r="E13" s="93">
        <v>402042</v>
      </c>
    </row>
    <row r="14" spans="1:5" ht="12.75">
      <c r="A14" s="743">
        <v>5</v>
      </c>
      <c r="B14" s="66" t="s">
        <v>805</v>
      </c>
      <c r="C14" s="18">
        <v>10912</v>
      </c>
      <c r="D14" s="18">
        <v>10439</v>
      </c>
      <c r="E14" s="93">
        <v>10400</v>
      </c>
    </row>
    <row r="15" spans="1:5" ht="12.75">
      <c r="A15" s="743">
        <v>6</v>
      </c>
      <c r="B15" s="66" t="s">
        <v>693</v>
      </c>
      <c r="C15" s="18">
        <v>74432</v>
      </c>
      <c r="D15" s="18">
        <v>184567</v>
      </c>
      <c r="E15" s="93">
        <v>132428</v>
      </c>
    </row>
    <row r="16" spans="1:5" ht="12.75">
      <c r="A16" s="743">
        <v>7</v>
      </c>
      <c r="B16" s="66" t="s">
        <v>742</v>
      </c>
      <c r="C16" s="18">
        <v>407629</v>
      </c>
      <c r="D16" s="18">
        <v>546621</v>
      </c>
      <c r="E16" s="93">
        <v>422933</v>
      </c>
    </row>
    <row r="17" spans="1:5" ht="12.75">
      <c r="A17" s="744">
        <v>8</v>
      </c>
      <c r="B17" s="67" t="s">
        <v>281</v>
      </c>
      <c r="C17" s="342">
        <f>SUM(C10:C16)</f>
        <v>4064105</v>
      </c>
      <c r="D17" s="342">
        <f>SUM(D10:D16)</f>
        <v>4537472</v>
      </c>
      <c r="E17" s="157">
        <f>SUM(E10:E16)</f>
        <v>4343053</v>
      </c>
    </row>
    <row r="18" spans="1:5" ht="12.75">
      <c r="A18" s="743">
        <v>9</v>
      </c>
      <c r="B18" s="66" t="s">
        <v>282</v>
      </c>
      <c r="C18" s="18">
        <v>45858</v>
      </c>
      <c r="D18" s="18">
        <v>46811</v>
      </c>
      <c r="E18" s="93">
        <v>40901</v>
      </c>
    </row>
    <row r="19" spans="1:5" ht="12.75">
      <c r="A19" s="743">
        <v>10</v>
      </c>
      <c r="B19" s="66" t="s">
        <v>283</v>
      </c>
      <c r="C19" s="66"/>
      <c r="D19" s="18"/>
      <c r="E19" s="93"/>
    </row>
    <row r="20" spans="1:5" ht="12.75">
      <c r="A20" s="744">
        <v>11</v>
      </c>
      <c r="B20" s="67" t="s">
        <v>284</v>
      </c>
      <c r="C20" s="342">
        <f>SUM(C18:C19)</f>
        <v>45858</v>
      </c>
      <c r="D20" s="342">
        <f>SUM(D18:D19)</f>
        <v>46811</v>
      </c>
      <c r="E20" s="157">
        <f>SUM(E18:E19)</f>
        <v>40901</v>
      </c>
    </row>
    <row r="21" spans="1:5" ht="13.5">
      <c r="A21" s="744">
        <v>12</v>
      </c>
      <c r="B21" s="745" t="s">
        <v>285</v>
      </c>
      <c r="C21" s="342">
        <f>SUM(C17+C20)</f>
        <v>4109963</v>
      </c>
      <c r="D21" s="342">
        <f>SUM(D17+D20)</f>
        <v>4584283</v>
      </c>
      <c r="E21" s="157">
        <f>SUM(E17+E20)</f>
        <v>4383954</v>
      </c>
    </row>
    <row r="22" spans="1:5" ht="12.75">
      <c r="A22" s="743">
        <v>13</v>
      </c>
      <c r="B22" s="66" t="s">
        <v>286</v>
      </c>
      <c r="C22" s="18">
        <v>175912</v>
      </c>
      <c r="D22" s="18">
        <v>171765</v>
      </c>
      <c r="E22" s="93"/>
    </row>
    <row r="23" spans="1:5" ht="12.75">
      <c r="A23" s="743">
        <v>14</v>
      </c>
      <c r="B23" s="66" t="s">
        <v>287</v>
      </c>
      <c r="C23" s="18"/>
      <c r="D23" s="18"/>
      <c r="E23" s="93">
        <v>10965</v>
      </c>
    </row>
    <row r="24" spans="1:5" ht="13.5">
      <c r="A24" s="743">
        <v>15</v>
      </c>
      <c r="B24" s="746" t="s">
        <v>288</v>
      </c>
      <c r="C24" s="449">
        <f>SUM(C21+C22+C23)</f>
        <v>4285875</v>
      </c>
      <c r="D24" s="449">
        <f>SUM(D21+D22+D23)</f>
        <v>4756048</v>
      </c>
      <c r="E24" s="747">
        <f>SUM(E21+E22+E23)</f>
        <v>4394919</v>
      </c>
    </row>
    <row r="25" spans="1:5" ht="12.75">
      <c r="A25" s="743">
        <v>16</v>
      </c>
      <c r="B25" s="66" t="s">
        <v>289</v>
      </c>
      <c r="C25" s="18">
        <v>152718</v>
      </c>
      <c r="D25" s="18">
        <v>201253</v>
      </c>
      <c r="E25" s="93">
        <v>213472</v>
      </c>
    </row>
    <row r="26" spans="1:5" ht="12.75">
      <c r="A26" s="743">
        <v>17</v>
      </c>
      <c r="B26" s="66" t="s">
        <v>290</v>
      </c>
      <c r="C26" s="18">
        <v>1740851</v>
      </c>
      <c r="D26" s="18">
        <v>1737793</v>
      </c>
      <c r="E26" s="93">
        <v>1764491</v>
      </c>
    </row>
    <row r="27" spans="1:5" ht="12.75">
      <c r="A27" s="743">
        <v>18</v>
      </c>
      <c r="B27" s="66" t="s">
        <v>291</v>
      </c>
      <c r="C27" s="18">
        <v>148000</v>
      </c>
      <c r="D27" s="18">
        <v>131111</v>
      </c>
      <c r="E27" s="93">
        <v>120473</v>
      </c>
    </row>
    <row r="28" spans="1:5" ht="12.75">
      <c r="A28" s="828">
        <v>19</v>
      </c>
      <c r="B28" s="827" t="s">
        <v>564</v>
      </c>
      <c r="C28" s="18">
        <v>22600</v>
      </c>
      <c r="D28" s="18">
        <v>22600</v>
      </c>
      <c r="E28" s="93">
        <v>21380</v>
      </c>
    </row>
    <row r="29" spans="1:9" ht="12.75">
      <c r="A29" s="743">
        <v>20</v>
      </c>
      <c r="B29" s="66" t="s">
        <v>292</v>
      </c>
      <c r="C29" s="18">
        <v>1942910</v>
      </c>
      <c r="D29" s="18">
        <v>2212128</v>
      </c>
      <c r="E29" s="93">
        <v>2130487</v>
      </c>
      <c r="F29" s="712"/>
      <c r="G29" s="712"/>
      <c r="H29" s="712"/>
      <c r="I29" s="712"/>
    </row>
    <row r="30" spans="1:5" ht="12.75">
      <c r="A30" s="743">
        <v>21</v>
      </c>
      <c r="B30" s="66" t="s">
        <v>293</v>
      </c>
      <c r="C30" s="18">
        <v>921143</v>
      </c>
      <c r="D30" s="18">
        <v>1023528</v>
      </c>
      <c r="E30" s="93">
        <v>994219</v>
      </c>
    </row>
    <row r="31" spans="1:5" ht="12.75">
      <c r="A31" s="744">
        <v>22</v>
      </c>
      <c r="B31" s="67" t="s">
        <v>294</v>
      </c>
      <c r="C31" s="342">
        <f>SUM(C25+C26+C27+C29)</f>
        <v>3984479</v>
      </c>
      <c r="D31" s="342">
        <f>SUM(D25+D26+D27+D29)</f>
        <v>4282285</v>
      </c>
      <c r="E31" s="157">
        <f>SUM(E25+E26+E27+E29)</f>
        <v>4228923</v>
      </c>
    </row>
    <row r="32" spans="1:5" ht="12.75">
      <c r="A32" s="743">
        <v>23</v>
      </c>
      <c r="B32" s="66" t="s">
        <v>295</v>
      </c>
      <c r="C32" s="18">
        <v>301396</v>
      </c>
      <c r="D32" s="18">
        <v>361511</v>
      </c>
      <c r="E32" s="93">
        <v>193964</v>
      </c>
    </row>
    <row r="33" spans="1:5" ht="12.75">
      <c r="A33" s="743">
        <v>24</v>
      </c>
      <c r="B33" s="66" t="s">
        <v>296</v>
      </c>
      <c r="C33" s="18"/>
      <c r="D33" s="18"/>
      <c r="E33" s="93"/>
    </row>
    <row r="34" spans="1:5" ht="12.75">
      <c r="A34" s="744">
        <v>25</v>
      </c>
      <c r="B34" s="67" t="s">
        <v>297</v>
      </c>
      <c r="C34" s="342">
        <f>SUM(C32:C33)</f>
        <v>301396</v>
      </c>
      <c r="D34" s="342">
        <f>SUM(D32:D33)</f>
        <v>361511</v>
      </c>
      <c r="E34" s="157">
        <f>SUM(E32:E33)</f>
        <v>193964</v>
      </c>
    </row>
    <row r="35" spans="1:5" ht="13.5">
      <c r="A35" s="743">
        <v>26</v>
      </c>
      <c r="B35" s="746" t="s">
        <v>298</v>
      </c>
      <c r="C35" s="449">
        <f>SUM(C31+C34)</f>
        <v>4285875</v>
      </c>
      <c r="D35" s="449">
        <f>SUM(D31+D34)</f>
        <v>4643796</v>
      </c>
      <c r="E35" s="747">
        <f>SUM(E31+E34)</f>
        <v>4422887</v>
      </c>
    </row>
    <row r="36" spans="1:5" ht="12.75">
      <c r="A36" s="743">
        <v>27</v>
      </c>
      <c r="B36" s="66" t="s">
        <v>299</v>
      </c>
      <c r="C36" s="18"/>
      <c r="D36" s="18">
        <v>112252</v>
      </c>
      <c r="E36" s="93">
        <v>112252</v>
      </c>
    </row>
    <row r="37" spans="1:5" ht="12.75">
      <c r="A37" s="743">
        <v>28</v>
      </c>
      <c r="B37" s="66" t="s">
        <v>300</v>
      </c>
      <c r="C37" s="18"/>
      <c r="D37" s="18"/>
      <c r="E37" s="93">
        <v>7663</v>
      </c>
    </row>
    <row r="38" spans="1:5" ht="13.5">
      <c r="A38" s="748">
        <v>29</v>
      </c>
      <c r="B38" s="749" t="s">
        <v>301</v>
      </c>
      <c r="C38" s="750">
        <f>SUM(C35:C37)</f>
        <v>4285875</v>
      </c>
      <c r="D38" s="750">
        <f>SUM(D35:D37)</f>
        <v>4756048</v>
      </c>
      <c r="E38" s="747">
        <f>SUM(E35:E37)</f>
        <v>4542802</v>
      </c>
    </row>
    <row r="39" spans="1:5" ht="12.75">
      <c r="A39" s="744">
        <v>30</v>
      </c>
      <c r="B39" s="67" t="s">
        <v>302</v>
      </c>
      <c r="C39" s="342">
        <f>C31+C36-C17-C22</f>
        <v>-255538</v>
      </c>
      <c r="D39" s="342">
        <f>D31+D36-D17-D22</f>
        <v>-314700</v>
      </c>
      <c r="E39" s="157">
        <f>E31+E36-E17-E22</f>
        <v>-1878</v>
      </c>
    </row>
    <row r="40" spans="1:5" ht="12.75">
      <c r="A40" s="744">
        <v>31</v>
      </c>
      <c r="B40" s="67" t="s">
        <v>303</v>
      </c>
      <c r="C40" s="342">
        <f>C34-C20</f>
        <v>255538</v>
      </c>
      <c r="D40" s="342">
        <f>D34-D20</f>
        <v>314700</v>
      </c>
      <c r="E40" s="157">
        <f>E34-E20</f>
        <v>153063</v>
      </c>
    </row>
    <row r="41" spans="1:5" ht="13.5" thickBot="1">
      <c r="A41" s="751">
        <v>32</v>
      </c>
      <c r="B41" s="752" t="s">
        <v>304</v>
      </c>
      <c r="C41" s="27">
        <f>C37-C23</f>
        <v>0</v>
      </c>
      <c r="D41" s="27">
        <f>D37-D23</f>
        <v>0</v>
      </c>
      <c r="E41" s="99">
        <f>E37-E23</f>
        <v>-3302</v>
      </c>
    </row>
    <row r="42" ht="13.5" thickTop="1"/>
  </sheetData>
  <mergeCells count="3">
    <mergeCell ref="A3:E3"/>
    <mergeCell ref="A4:E4"/>
    <mergeCell ref="C9:D9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B27" sqref="B27"/>
    </sheetView>
  </sheetViews>
  <sheetFormatPr defaultColWidth="9.00390625" defaultRowHeight="12.75"/>
  <cols>
    <col min="1" max="1" width="7.00390625" style="0" customWidth="1"/>
    <col min="2" max="2" width="41.75390625" style="0" customWidth="1"/>
    <col min="3" max="3" width="13.375" style="0" customWidth="1"/>
    <col min="4" max="4" width="11.875" style="0" customWidth="1"/>
    <col min="5" max="5" width="15.625" style="0" customWidth="1"/>
    <col min="6" max="6" width="14.25390625" style="0" customWidth="1"/>
    <col min="7" max="7" width="13.00390625" style="0" customWidth="1"/>
    <col min="8" max="8" width="18.625" style="0" customWidth="1"/>
  </cols>
  <sheetData>
    <row r="1" spans="1:8" ht="12.75">
      <c r="A1" s="6"/>
      <c r="B1" s="713" t="s">
        <v>305</v>
      </c>
      <c r="C1" s="753"/>
      <c r="D1" s="753"/>
      <c r="E1" s="753"/>
      <c r="F1" s="753"/>
      <c r="G1" s="753"/>
      <c r="H1" s="753"/>
    </row>
    <row r="2" spans="1:8" ht="12.75">
      <c r="A2" s="6"/>
      <c r="B2" s="6"/>
      <c r="C2" s="753"/>
      <c r="D2" s="753"/>
      <c r="E2" s="753"/>
      <c r="F2" s="753"/>
      <c r="G2" s="753"/>
      <c r="H2" s="753"/>
    </row>
    <row r="3" spans="1:8" ht="13.5">
      <c r="A3" s="1380" t="s">
        <v>306</v>
      </c>
      <c r="B3" s="1255"/>
      <c r="C3" s="1255"/>
      <c r="D3" s="1255"/>
      <c r="E3" s="1255"/>
      <c r="F3" s="1255"/>
      <c r="G3" s="1255"/>
      <c r="H3" s="1255"/>
    </row>
    <row r="4" spans="1:8" ht="13.5">
      <c r="A4" s="1380" t="s">
        <v>536</v>
      </c>
      <c r="B4" s="1255"/>
      <c r="C4" s="1255"/>
      <c r="D4" s="1255"/>
      <c r="E4" s="1255"/>
      <c r="F4" s="1255"/>
      <c r="G4" s="1255"/>
      <c r="H4" s="1255"/>
    </row>
    <row r="5" spans="1:8" ht="13.5">
      <c r="A5" s="714"/>
      <c r="B5" s="468"/>
      <c r="C5" s="468"/>
      <c r="D5" s="468"/>
      <c r="E5" s="468"/>
      <c r="F5" s="468"/>
      <c r="G5" s="468"/>
      <c r="H5" s="468"/>
    </row>
    <row r="6" spans="1:8" ht="13.5">
      <c r="A6" s="714"/>
      <c r="B6" s="468"/>
      <c r="C6" s="468"/>
      <c r="D6" s="468"/>
      <c r="E6" s="468"/>
      <c r="F6" s="468"/>
      <c r="G6" s="468"/>
      <c r="H6" s="468"/>
    </row>
    <row r="7" spans="1:8" ht="14.25" thickBot="1">
      <c r="A7" s="6"/>
      <c r="B7" s="754"/>
      <c r="C7" s="755"/>
      <c r="D7" s="717"/>
      <c r="E7" s="717"/>
      <c r="F7" s="717"/>
      <c r="G7" s="755"/>
      <c r="H7" s="756" t="s">
        <v>737</v>
      </c>
    </row>
    <row r="8" spans="1:8" ht="42.75" customHeight="1" thickTop="1">
      <c r="A8" s="830"/>
      <c r="B8" s="831" t="s">
        <v>698</v>
      </c>
      <c r="C8" s="832" t="s">
        <v>231</v>
      </c>
      <c r="D8" s="832" t="s">
        <v>307</v>
      </c>
      <c r="E8" s="832" t="s">
        <v>308</v>
      </c>
      <c r="F8" s="832" t="s">
        <v>314</v>
      </c>
      <c r="G8" s="832" t="s">
        <v>315</v>
      </c>
      <c r="H8" s="833" t="s">
        <v>316</v>
      </c>
    </row>
    <row r="9" spans="1:8" ht="12.75" customHeight="1">
      <c r="A9" s="757" t="s">
        <v>259</v>
      </c>
      <c r="B9" s="829" t="s">
        <v>1160</v>
      </c>
      <c r="C9" s="448">
        <v>161400</v>
      </c>
      <c r="D9" s="448"/>
      <c r="E9" s="448">
        <v>161400</v>
      </c>
      <c r="F9" s="448">
        <v>197031</v>
      </c>
      <c r="G9" s="448"/>
      <c r="H9" s="760">
        <v>197031</v>
      </c>
    </row>
    <row r="10" spans="1:8" ht="12.75" customHeight="1">
      <c r="A10" s="757" t="s">
        <v>317</v>
      </c>
      <c r="B10" s="759" t="s">
        <v>318</v>
      </c>
      <c r="C10" s="448">
        <v>-53011</v>
      </c>
      <c r="D10" s="448"/>
      <c r="E10" s="448">
        <v>-53011</v>
      </c>
      <c r="F10" s="448">
        <v>-50333</v>
      </c>
      <c r="G10" s="448"/>
      <c r="H10" s="760">
        <v>-50333</v>
      </c>
    </row>
    <row r="11" spans="1:8" ht="12.75" customHeight="1">
      <c r="A11" s="757" t="s">
        <v>319</v>
      </c>
      <c r="B11" s="758" t="s">
        <v>320</v>
      </c>
      <c r="C11" s="448"/>
      <c r="D11" s="448"/>
      <c r="E11" s="448"/>
      <c r="F11" s="448"/>
      <c r="G11" s="448"/>
      <c r="H11" s="760"/>
    </row>
    <row r="12" spans="1:8" ht="12.75" customHeight="1">
      <c r="A12" s="757" t="s">
        <v>321</v>
      </c>
      <c r="B12" s="758" t="s">
        <v>322</v>
      </c>
      <c r="C12" s="448"/>
      <c r="D12" s="448"/>
      <c r="E12" s="448"/>
      <c r="F12" s="448"/>
      <c r="G12" s="448"/>
      <c r="H12" s="760"/>
    </row>
    <row r="13" spans="1:8" ht="12.75" customHeight="1">
      <c r="A13" s="757" t="s">
        <v>323</v>
      </c>
      <c r="B13" s="761" t="s">
        <v>324</v>
      </c>
      <c r="C13" s="762">
        <f>SUM(C9:C12)</f>
        <v>108389</v>
      </c>
      <c r="D13" s="762"/>
      <c r="E13" s="762">
        <f>SUM(E9:E12)</f>
        <v>108389</v>
      </c>
      <c r="F13" s="762">
        <f>SUM(F9:F12)</f>
        <v>146698</v>
      </c>
      <c r="G13" s="762"/>
      <c r="H13" s="763">
        <f>SUM(H9:H12)</f>
        <v>146698</v>
      </c>
    </row>
    <row r="14" spans="1:8" ht="12.75" customHeight="1">
      <c r="A14" s="757" t="s">
        <v>325</v>
      </c>
      <c r="B14" s="758" t="s">
        <v>326</v>
      </c>
      <c r="C14" s="448">
        <v>3633</v>
      </c>
      <c r="D14" s="448"/>
      <c r="E14" s="448">
        <v>3633</v>
      </c>
      <c r="F14" s="448">
        <v>-26861</v>
      </c>
      <c r="G14" s="448"/>
      <c r="H14" s="760">
        <v>-26861</v>
      </c>
    </row>
    <row r="15" spans="1:8" ht="12.75" customHeight="1">
      <c r="A15" s="757" t="s">
        <v>327</v>
      </c>
      <c r="B15" s="758" t="s">
        <v>328</v>
      </c>
      <c r="C15" s="448"/>
      <c r="D15" s="448"/>
      <c r="E15" s="448"/>
      <c r="F15" s="448"/>
      <c r="G15" s="448"/>
      <c r="H15" s="760"/>
    </row>
    <row r="16" spans="1:8" ht="24" customHeight="1">
      <c r="A16" s="757" t="s">
        <v>329</v>
      </c>
      <c r="B16" s="759" t="s">
        <v>330</v>
      </c>
      <c r="C16" s="448"/>
      <c r="D16" s="448"/>
      <c r="E16" s="448"/>
      <c r="F16" s="448"/>
      <c r="G16" s="448"/>
      <c r="H16" s="760"/>
    </row>
    <row r="17" spans="1:8" ht="25.5">
      <c r="A17" s="757" t="s">
        <v>331</v>
      </c>
      <c r="B17" s="759" t="s">
        <v>332</v>
      </c>
      <c r="C17" s="448"/>
      <c r="D17" s="448"/>
      <c r="E17" s="448"/>
      <c r="F17" s="448"/>
      <c r="G17" s="448"/>
      <c r="H17" s="760"/>
    </row>
    <row r="18" spans="1:8" ht="12.75">
      <c r="A18" s="757" t="s">
        <v>333</v>
      </c>
      <c r="B18" s="764" t="s">
        <v>334</v>
      </c>
      <c r="C18" s="762">
        <f>SUM(C13:C17)</f>
        <v>112022</v>
      </c>
      <c r="D18" s="762"/>
      <c r="E18" s="762">
        <f>SUM(E13:E17)</f>
        <v>112022</v>
      </c>
      <c r="F18" s="762">
        <f>SUM(F13:F17)</f>
        <v>119837</v>
      </c>
      <c r="G18" s="762"/>
      <c r="H18" s="763">
        <f>SUM(H13:H17)</f>
        <v>119837</v>
      </c>
    </row>
    <row r="19" spans="1:8" ht="25.5">
      <c r="A19" s="757" t="s">
        <v>335</v>
      </c>
      <c r="B19" s="759" t="s">
        <v>336</v>
      </c>
      <c r="C19" s="448">
        <v>20013</v>
      </c>
      <c r="D19" s="448"/>
      <c r="E19" s="448">
        <v>20013</v>
      </c>
      <c r="F19" s="448">
        <v>10621</v>
      </c>
      <c r="G19" s="448"/>
      <c r="H19" s="760">
        <v>10621</v>
      </c>
    </row>
    <row r="20" spans="1:8" ht="12.75" customHeight="1">
      <c r="A20" s="834" t="s">
        <v>485</v>
      </c>
      <c r="B20" s="835" t="s">
        <v>537</v>
      </c>
      <c r="C20" s="18">
        <f aca="true" t="shared" si="0" ref="C20:H20">C18-C19</f>
        <v>92009</v>
      </c>
      <c r="D20" s="18">
        <f t="shared" si="0"/>
        <v>0</v>
      </c>
      <c r="E20" s="18">
        <f t="shared" si="0"/>
        <v>92009</v>
      </c>
      <c r="F20" s="18">
        <f t="shared" si="0"/>
        <v>109216</v>
      </c>
      <c r="G20" s="18">
        <f t="shared" si="0"/>
        <v>0</v>
      </c>
      <c r="H20" s="93">
        <f t="shared" si="0"/>
        <v>109216</v>
      </c>
    </row>
    <row r="21" spans="1:8" ht="12" customHeight="1" thickBot="1">
      <c r="A21" s="1180" t="s">
        <v>486</v>
      </c>
      <c r="B21" s="836" t="s">
        <v>538</v>
      </c>
      <c r="C21" s="420"/>
      <c r="D21" s="420"/>
      <c r="E21" s="420"/>
      <c r="F21" s="420"/>
      <c r="G21" s="420"/>
      <c r="H21" s="837"/>
    </row>
    <row r="22" ht="13.5" thickTop="1"/>
  </sheetData>
  <mergeCells count="2">
    <mergeCell ref="A3:H3"/>
    <mergeCell ref="A4:H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B10">
      <selection activeCell="K26" sqref="K26"/>
    </sheetView>
  </sheetViews>
  <sheetFormatPr defaultColWidth="9.00390625" defaultRowHeight="12.75"/>
  <cols>
    <col min="1" max="1" width="46.00390625" style="0" bestFit="1" customWidth="1"/>
    <col min="4" max="4" width="10.375" style="0" customWidth="1"/>
    <col min="10" max="10" width="9.625" style="0" customWidth="1"/>
  </cols>
  <sheetData>
    <row r="1" spans="1:10" ht="12.75">
      <c r="A1" s="6" t="s">
        <v>592</v>
      </c>
      <c r="B1" s="6"/>
      <c r="C1" s="6"/>
      <c r="D1" s="6"/>
      <c r="E1" s="6"/>
      <c r="F1" s="6"/>
      <c r="G1" s="6"/>
      <c r="H1" s="6"/>
      <c r="I1" s="6"/>
      <c r="J1" s="6"/>
    </row>
    <row r="2" spans="1:10" ht="12.75">
      <c r="A2" s="765"/>
      <c r="B2" s="765"/>
      <c r="C2" s="765"/>
      <c r="D2" s="765"/>
      <c r="E2" s="765"/>
      <c r="F2" s="765"/>
      <c r="G2" s="765"/>
      <c r="H2" s="765"/>
      <c r="I2" s="765"/>
      <c r="J2" s="765"/>
    </row>
    <row r="3" spans="1:10" ht="15.75">
      <c r="A3" s="1390" t="s">
        <v>119</v>
      </c>
      <c r="B3" s="1254"/>
      <c r="C3" s="1254"/>
      <c r="D3" s="1254"/>
      <c r="E3" s="1254"/>
      <c r="F3" s="1254"/>
      <c r="G3" s="1254"/>
      <c r="H3" s="1254"/>
      <c r="I3" s="1254"/>
      <c r="J3" s="1254"/>
    </row>
    <row r="4" spans="1:10" ht="15.75">
      <c r="A4" s="766"/>
      <c r="B4" s="767"/>
      <c r="C4" s="767"/>
      <c r="D4" s="767"/>
      <c r="E4" s="767"/>
      <c r="F4" s="768"/>
      <c r="G4" s="768"/>
      <c r="H4" s="768"/>
      <c r="I4" s="768"/>
      <c r="J4" s="768"/>
    </row>
    <row r="5" spans="1:10" ht="13.5" thickBot="1">
      <c r="A5" s="765"/>
      <c r="B5" s="765"/>
      <c r="C5" s="765"/>
      <c r="D5" s="765"/>
      <c r="E5" s="765"/>
      <c r="F5" s="765"/>
      <c r="G5" s="765"/>
      <c r="H5" s="765"/>
      <c r="I5" s="765"/>
      <c r="J5" s="769" t="s">
        <v>337</v>
      </c>
    </row>
    <row r="6" spans="1:10" ht="13.5" thickTop="1">
      <c r="A6" s="770"/>
      <c r="B6" s="771" t="s">
        <v>338</v>
      </c>
      <c r="C6" s="772" t="s">
        <v>339</v>
      </c>
      <c r="D6" s="773" t="s">
        <v>340</v>
      </c>
      <c r="E6" s="1391" t="s">
        <v>341</v>
      </c>
      <c r="F6" s="1392"/>
      <c r="G6" s="1393" t="s">
        <v>342</v>
      </c>
      <c r="H6" s="1394"/>
      <c r="I6" s="1395" t="s">
        <v>343</v>
      </c>
      <c r="J6" s="1396"/>
    </row>
    <row r="7" spans="1:10" ht="12.75">
      <c r="A7" s="774" t="s">
        <v>344</v>
      </c>
      <c r="B7" s="775" t="s">
        <v>345</v>
      </c>
      <c r="C7" s="776" t="s">
        <v>346</v>
      </c>
      <c r="D7" s="777" t="s">
        <v>347</v>
      </c>
      <c r="E7" s="1384" t="s">
        <v>348</v>
      </c>
      <c r="F7" s="1385"/>
      <c r="G7" s="1386" t="s">
        <v>349</v>
      </c>
      <c r="H7" s="1387"/>
      <c r="I7" s="1388" t="s">
        <v>350</v>
      </c>
      <c r="J7" s="1389"/>
    </row>
    <row r="8" spans="1:10" ht="12.75">
      <c r="A8" s="778"/>
      <c r="B8" s="775"/>
      <c r="C8" s="776"/>
      <c r="D8" s="777"/>
      <c r="E8" s="776" t="s">
        <v>351</v>
      </c>
      <c r="F8" s="775" t="s">
        <v>352</v>
      </c>
      <c r="G8" s="779" t="s">
        <v>351</v>
      </c>
      <c r="H8" s="780" t="s">
        <v>352</v>
      </c>
      <c r="I8" s="781" t="s">
        <v>351</v>
      </c>
      <c r="J8" s="782" t="s">
        <v>352</v>
      </c>
    </row>
    <row r="9" spans="1:10" ht="13.5" thickBot="1">
      <c r="A9" s="783"/>
      <c r="B9" s="784"/>
      <c r="C9" s="785"/>
      <c r="D9" s="786"/>
      <c r="E9" s="785"/>
      <c r="F9" s="787"/>
      <c r="G9" s="788"/>
      <c r="H9" s="789"/>
      <c r="I9" s="787"/>
      <c r="J9" s="790"/>
    </row>
    <row r="10" spans="1:10" ht="14.25" thickBot="1" thickTop="1">
      <c r="A10" s="791" t="s">
        <v>744</v>
      </c>
      <c r="B10" s="792">
        <v>118</v>
      </c>
      <c r="C10" s="792">
        <v>63190</v>
      </c>
      <c r="D10" s="793">
        <v>536</v>
      </c>
      <c r="E10" s="792">
        <v>6802</v>
      </c>
      <c r="F10" s="960">
        <v>0.11</v>
      </c>
      <c r="G10" s="794">
        <v>26667</v>
      </c>
      <c r="H10" s="969">
        <v>0.42</v>
      </c>
      <c r="I10" s="795">
        <v>29721</v>
      </c>
      <c r="J10" s="973">
        <v>0.47</v>
      </c>
    </row>
    <row r="11" spans="1:10" ht="13.5" thickBot="1">
      <c r="A11" s="796" t="s">
        <v>745</v>
      </c>
      <c r="B11" s="797">
        <v>82</v>
      </c>
      <c r="C11" s="797">
        <v>36937</v>
      </c>
      <c r="D11" s="798">
        <v>450</v>
      </c>
      <c r="E11" s="797">
        <v>2654</v>
      </c>
      <c r="F11" s="961">
        <v>0.07</v>
      </c>
      <c r="G11" s="799">
        <v>20198</v>
      </c>
      <c r="H11" s="970">
        <v>0.55</v>
      </c>
      <c r="I11" s="800">
        <v>14085</v>
      </c>
      <c r="J11" s="974">
        <v>0.38</v>
      </c>
    </row>
    <row r="12" spans="1:10" ht="13.5" thickBot="1">
      <c r="A12" s="801" t="s">
        <v>1190</v>
      </c>
      <c r="B12" s="802">
        <v>57</v>
      </c>
      <c r="C12" s="802">
        <v>27978</v>
      </c>
      <c r="D12" s="803">
        <v>491</v>
      </c>
      <c r="E12" s="802">
        <v>2257</v>
      </c>
      <c r="F12" s="962">
        <v>0.08</v>
      </c>
      <c r="G12" s="799">
        <v>13570</v>
      </c>
      <c r="H12" s="970">
        <v>0.49</v>
      </c>
      <c r="I12" s="804">
        <v>12151</v>
      </c>
      <c r="J12" s="974">
        <v>0.43</v>
      </c>
    </row>
    <row r="13" spans="1:10" ht="13.5" thickBot="1">
      <c r="A13" s="805" t="s">
        <v>746</v>
      </c>
      <c r="B13" s="806">
        <v>66</v>
      </c>
      <c r="C13" s="806">
        <v>29713</v>
      </c>
      <c r="D13" s="807">
        <v>450</v>
      </c>
      <c r="E13" s="806">
        <v>2512</v>
      </c>
      <c r="F13" s="963">
        <v>0.09</v>
      </c>
      <c r="G13" s="799">
        <v>15548</v>
      </c>
      <c r="H13" s="970">
        <v>0.52</v>
      </c>
      <c r="I13" s="800">
        <v>11653</v>
      </c>
      <c r="J13" s="974">
        <v>0.39</v>
      </c>
    </row>
    <row r="14" spans="1:10" ht="13.5" thickBot="1">
      <c r="A14" s="801" t="s">
        <v>747</v>
      </c>
      <c r="B14" s="802">
        <v>96</v>
      </c>
      <c r="C14" s="802">
        <v>47582</v>
      </c>
      <c r="D14" s="803">
        <v>496</v>
      </c>
      <c r="E14" s="802">
        <v>5141</v>
      </c>
      <c r="F14" s="962">
        <v>0.11</v>
      </c>
      <c r="G14" s="799">
        <v>22121</v>
      </c>
      <c r="H14" s="970">
        <v>0.47</v>
      </c>
      <c r="I14" s="804">
        <v>20320</v>
      </c>
      <c r="J14" s="974">
        <v>0.42</v>
      </c>
    </row>
    <row r="15" spans="1:10" ht="13.5" thickBot="1">
      <c r="A15" s="801" t="s">
        <v>353</v>
      </c>
      <c r="B15" s="802">
        <v>50</v>
      </c>
      <c r="C15" s="802">
        <v>26382</v>
      </c>
      <c r="D15" s="803">
        <v>528</v>
      </c>
      <c r="E15" s="802">
        <v>2694</v>
      </c>
      <c r="F15" s="962">
        <v>0.1</v>
      </c>
      <c r="G15" s="799">
        <v>11302</v>
      </c>
      <c r="H15" s="970">
        <v>0.43</v>
      </c>
      <c r="I15" s="804">
        <v>12386</v>
      </c>
      <c r="J15" s="974">
        <v>0.47</v>
      </c>
    </row>
    <row r="16" spans="1:10" ht="13.5" thickBot="1">
      <c r="A16" s="801" t="s">
        <v>748</v>
      </c>
      <c r="B16" s="802">
        <v>65</v>
      </c>
      <c r="C16" s="802">
        <v>42824</v>
      </c>
      <c r="D16" s="803">
        <v>659</v>
      </c>
      <c r="E16" s="802">
        <v>7257</v>
      </c>
      <c r="F16" s="962">
        <v>0.17</v>
      </c>
      <c r="G16" s="799">
        <v>15026</v>
      </c>
      <c r="H16" s="970">
        <v>0.35</v>
      </c>
      <c r="I16" s="804">
        <v>20541</v>
      </c>
      <c r="J16" s="974">
        <v>0.48</v>
      </c>
    </row>
    <row r="17" spans="1:10" ht="13.5" thickBot="1">
      <c r="A17" s="801" t="s">
        <v>1192</v>
      </c>
      <c r="B17" s="804">
        <v>99</v>
      </c>
      <c r="C17" s="804">
        <v>43139</v>
      </c>
      <c r="D17" s="803">
        <v>436</v>
      </c>
      <c r="E17" s="802">
        <v>3852</v>
      </c>
      <c r="F17" s="962">
        <v>0.09</v>
      </c>
      <c r="G17" s="799">
        <v>23240</v>
      </c>
      <c r="H17" s="970">
        <v>0.54</v>
      </c>
      <c r="I17" s="804">
        <v>16047</v>
      </c>
      <c r="J17" s="974">
        <v>0.37</v>
      </c>
    </row>
    <row r="18" spans="1:10" ht="13.5" thickBot="1">
      <c r="A18" s="808" t="s">
        <v>749</v>
      </c>
      <c r="B18" s="804">
        <v>22</v>
      </c>
      <c r="C18" s="804">
        <v>11858</v>
      </c>
      <c r="D18" s="803">
        <v>539</v>
      </c>
      <c r="E18" s="802">
        <v>1302</v>
      </c>
      <c r="F18" s="962">
        <v>0.11</v>
      </c>
      <c r="G18" s="799">
        <v>4880</v>
      </c>
      <c r="H18" s="970">
        <v>0.41</v>
      </c>
      <c r="I18" s="804">
        <v>5676</v>
      </c>
      <c r="J18" s="974">
        <v>0.48</v>
      </c>
    </row>
    <row r="19" spans="1:10" ht="13.5" thickBot="1">
      <c r="A19" s="809" t="s">
        <v>354</v>
      </c>
      <c r="B19" s="810">
        <f>SUM(B10:B18)</f>
        <v>655</v>
      </c>
      <c r="C19" s="810">
        <f>SUM(C10:C18)</f>
        <v>329603</v>
      </c>
      <c r="D19" s="811">
        <f aca="true" t="shared" si="0" ref="D19:I19">SUM(D10:D18)</f>
        <v>4585</v>
      </c>
      <c r="E19" s="812">
        <f t="shared" si="0"/>
        <v>34471</v>
      </c>
      <c r="F19" s="964">
        <v>0.11</v>
      </c>
      <c r="G19" s="810">
        <f t="shared" si="0"/>
        <v>152552</v>
      </c>
      <c r="H19" s="964">
        <v>0.46</v>
      </c>
      <c r="I19" s="810">
        <f t="shared" si="0"/>
        <v>142580</v>
      </c>
      <c r="J19" s="975">
        <v>0.43</v>
      </c>
    </row>
    <row r="20" spans="1:10" ht="13.5" thickBot="1">
      <c r="A20" s="809"/>
      <c r="B20" s="810"/>
      <c r="C20" s="810"/>
      <c r="D20" s="811"/>
      <c r="E20" s="812"/>
      <c r="F20" s="964"/>
      <c r="G20" s="813"/>
      <c r="H20" s="971"/>
      <c r="I20" s="810"/>
      <c r="J20" s="975"/>
    </row>
    <row r="21" spans="1:10" ht="13.5" thickBot="1">
      <c r="A21" s="814" t="s">
        <v>355</v>
      </c>
      <c r="B21" s="815">
        <v>54</v>
      </c>
      <c r="C21" s="815">
        <v>59745</v>
      </c>
      <c r="D21" s="816">
        <v>1106</v>
      </c>
      <c r="E21" s="817">
        <v>5744</v>
      </c>
      <c r="F21" s="965">
        <v>0.1</v>
      </c>
      <c r="G21" s="815">
        <v>25186</v>
      </c>
      <c r="H21" s="972">
        <v>0.42</v>
      </c>
      <c r="I21" s="818">
        <v>28815</v>
      </c>
      <c r="J21" s="976">
        <v>0.48</v>
      </c>
    </row>
    <row r="22" spans="1:10" ht="13.5" thickBot="1">
      <c r="A22" s="809"/>
      <c r="B22" s="813"/>
      <c r="C22" s="813"/>
      <c r="D22" s="819"/>
      <c r="E22" s="820"/>
      <c r="F22" s="966"/>
      <c r="G22" s="813"/>
      <c r="H22" s="970"/>
      <c r="I22" s="810"/>
      <c r="J22" s="975"/>
    </row>
    <row r="23" spans="1:10" ht="13.5" thickBot="1">
      <c r="A23" s="801" t="s">
        <v>356</v>
      </c>
      <c r="B23" s="799">
        <v>242</v>
      </c>
      <c r="C23" s="799">
        <v>139487</v>
      </c>
      <c r="D23" s="821">
        <v>576</v>
      </c>
      <c r="E23" s="822">
        <v>7418</v>
      </c>
      <c r="F23" s="967">
        <v>0.05</v>
      </c>
      <c r="G23" s="799">
        <v>70950</v>
      </c>
      <c r="H23" s="970">
        <v>0.51</v>
      </c>
      <c r="I23" s="804">
        <v>61119</v>
      </c>
      <c r="J23" s="977">
        <v>0.44</v>
      </c>
    </row>
    <row r="24" spans="1:10" ht="13.5" thickBot="1">
      <c r="A24" s="801" t="s">
        <v>750</v>
      </c>
      <c r="B24" s="799">
        <v>937</v>
      </c>
      <c r="C24" s="799">
        <v>324456</v>
      </c>
      <c r="D24" s="821">
        <v>346</v>
      </c>
      <c r="E24" s="822">
        <v>24636</v>
      </c>
      <c r="F24" s="967">
        <v>0.08</v>
      </c>
      <c r="G24" s="799">
        <v>237004</v>
      </c>
      <c r="H24" s="970">
        <v>0.73</v>
      </c>
      <c r="I24" s="804">
        <v>62816</v>
      </c>
      <c r="J24" s="977">
        <v>0.19</v>
      </c>
    </row>
    <row r="25" spans="1:10" ht="13.5" thickBot="1">
      <c r="A25" s="801" t="s">
        <v>751</v>
      </c>
      <c r="B25" s="799">
        <v>667</v>
      </c>
      <c r="C25" s="799">
        <v>286917</v>
      </c>
      <c r="D25" s="821">
        <v>430</v>
      </c>
      <c r="E25" s="822">
        <v>27128</v>
      </c>
      <c r="F25" s="967">
        <v>0.09</v>
      </c>
      <c r="G25" s="799">
        <v>173594</v>
      </c>
      <c r="H25" s="970">
        <v>0.61</v>
      </c>
      <c r="I25" s="804">
        <v>86195</v>
      </c>
      <c r="J25" s="977">
        <v>0.3</v>
      </c>
    </row>
    <row r="26" spans="1:10" ht="13.5" thickBot="1">
      <c r="A26" s="808" t="s">
        <v>752</v>
      </c>
      <c r="B26" s="799">
        <v>181</v>
      </c>
      <c r="C26" s="799">
        <v>89438</v>
      </c>
      <c r="D26" s="821">
        <v>494</v>
      </c>
      <c r="E26" s="822">
        <v>9196</v>
      </c>
      <c r="F26" s="967">
        <v>0.1</v>
      </c>
      <c r="G26" s="799">
        <v>46913</v>
      </c>
      <c r="H26" s="970">
        <v>0.53</v>
      </c>
      <c r="I26" s="804">
        <v>33329</v>
      </c>
      <c r="J26" s="977">
        <v>0.37</v>
      </c>
    </row>
    <row r="27" spans="1:10" ht="13.5" thickBot="1">
      <c r="A27" s="809" t="s">
        <v>357</v>
      </c>
      <c r="B27" s="813">
        <f>SUM(B23:B26)</f>
        <v>2027</v>
      </c>
      <c r="C27" s="813">
        <f>SUM(C23:C26)</f>
        <v>840298</v>
      </c>
      <c r="D27" s="819">
        <f>SUM(D23:D26)</f>
        <v>1846</v>
      </c>
      <c r="E27" s="820">
        <f>SUM(E23:E26)</f>
        <v>68378</v>
      </c>
      <c r="F27" s="966">
        <v>0.08</v>
      </c>
      <c r="G27" s="813">
        <f>SUM(G23:G26)</f>
        <v>528461</v>
      </c>
      <c r="H27" s="966">
        <v>0.63</v>
      </c>
      <c r="I27" s="813">
        <f>SUM(I23:I26)</f>
        <v>243459</v>
      </c>
      <c r="J27" s="989">
        <v>0.29</v>
      </c>
    </row>
    <row r="28" spans="1:10" ht="13.5" thickBot="1">
      <c r="A28" s="814" t="s">
        <v>753</v>
      </c>
      <c r="B28" s="815">
        <v>296</v>
      </c>
      <c r="C28" s="815">
        <v>67406</v>
      </c>
      <c r="D28" s="816">
        <v>228</v>
      </c>
      <c r="E28" s="817">
        <v>2992</v>
      </c>
      <c r="F28" s="965">
        <v>0.04</v>
      </c>
      <c r="G28" s="813">
        <v>31324</v>
      </c>
      <c r="H28" s="971">
        <v>0.47</v>
      </c>
      <c r="I28" s="990">
        <v>33090</v>
      </c>
      <c r="J28" s="975">
        <v>0.49</v>
      </c>
    </row>
    <row r="29" spans="1:10" ht="13.5" thickBot="1">
      <c r="A29" s="809" t="s">
        <v>756</v>
      </c>
      <c r="B29" s="813">
        <v>280</v>
      </c>
      <c r="C29" s="813">
        <v>131112</v>
      </c>
      <c r="D29" s="819">
        <v>468</v>
      </c>
      <c r="E29" s="820">
        <v>16006</v>
      </c>
      <c r="F29" s="966">
        <v>0.12</v>
      </c>
      <c r="G29" s="813">
        <v>66858</v>
      </c>
      <c r="H29" s="971">
        <v>0.51</v>
      </c>
      <c r="I29" s="810">
        <v>48248</v>
      </c>
      <c r="J29" s="975">
        <v>0.37</v>
      </c>
    </row>
    <row r="30" spans="1:10" ht="14.25" thickBot="1">
      <c r="A30" s="823" t="s">
        <v>608</v>
      </c>
      <c r="B30" s="824">
        <f>B19+B21+B27+B28+B29</f>
        <v>3312</v>
      </c>
      <c r="C30" s="824">
        <f aca="true" t="shared" si="1" ref="C30:I30">C19+C21+C27+C28+C29</f>
        <v>1428164</v>
      </c>
      <c r="D30" s="993">
        <f t="shared" si="1"/>
        <v>8233</v>
      </c>
      <c r="E30" s="992">
        <f t="shared" si="1"/>
        <v>127591</v>
      </c>
      <c r="F30" s="968">
        <v>0.09</v>
      </c>
      <c r="G30" s="824">
        <f t="shared" si="1"/>
        <v>804381</v>
      </c>
      <c r="H30" s="968">
        <v>0.56</v>
      </c>
      <c r="I30" s="824">
        <f t="shared" si="1"/>
        <v>496192</v>
      </c>
      <c r="J30" s="991" t="s">
        <v>559</v>
      </c>
    </row>
    <row r="31" ht="13.5" thickTop="1"/>
  </sheetData>
  <mergeCells count="7">
    <mergeCell ref="E7:F7"/>
    <mergeCell ref="G7:H7"/>
    <mergeCell ref="I7:J7"/>
    <mergeCell ref="A3:J3"/>
    <mergeCell ref="E6:F6"/>
    <mergeCell ref="G6:H6"/>
    <mergeCell ref="I6:J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Y86"/>
  <sheetViews>
    <sheetView zoomScale="75" zoomScaleNormal="75" workbookViewId="0" topLeftCell="K58">
      <selection activeCell="P62" sqref="P62"/>
    </sheetView>
  </sheetViews>
  <sheetFormatPr defaultColWidth="9.00390625" defaultRowHeight="12.75"/>
  <cols>
    <col min="1" max="1" width="4.625" style="825" customWidth="1"/>
    <col min="2" max="2" width="7.625" style="825" customWidth="1"/>
    <col min="3" max="3" width="37.75390625" style="825" customWidth="1"/>
    <col min="4" max="4" width="41.25390625" style="825" customWidth="1"/>
    <col min="5" max="5" width="17.875" style="825" customWidth="1"/>
    <col min="6" max="6" width="15.75390625" style="825" customWidth="1"/>
    <col min="7" max="13" width="11.625" style="825" customWidth="1"/>
    <col min="14" max="14" width="15.875" style="825" customWidth="1"/>
    <col min="15" max="15" width="19.125" style="825" customWidth="1"/>
    <col min="16" max="16" width="18.25390625" style="825" customWidth="1"/>
    <col min="17" max="18" width="11.625" style="825" customWidth="1"/>
    <col min="19" max="19" width="11.25390625" style="825" customWidth="1"/>
    <col min="20" max="21" width="11.625" style="825" customWidth="1"/>
    <col min="22" max="22" width="12.75390625" style="825" customWidth="1"/>
    <col min="23" max="25" width="11.625" style="825" customWidth="1"/>
    <col min="26" max="37" width="9.125" style="957" customWidth="1"/>
    <col min="38" max="16384" width="9.125" style="955" customWidth="1"/>
  </cols>
  <sheetData>
    <row r="2" spans="1:24" ht="12.75">
      <c r="A2" s="940"/>
      <c r="B2" s="940"/>
      <c r="C2" s="940"/>
      <c r="D2" s="940"/>
      <c r="E2" s="940"/>
      <c r="F2" s="940"/>
      <c r="G2" s="940"/>
      <c r="H2" s="940"/>
      <c r="I2" s="940"/>
      <c r="J2" s="940"/>
      <c r="K2" s="940"/>
      <c r="L2" s="940"/>
      <c r="M2" s="940"/>
      <c r="N2" s="940"/>
      <c r="O2" s="940"/>
      <c r="P2" s="940"/>
      <c r="Q2" s="940"/>
      <c r="R2" s="940"/>
      <c r="S2" s="940"/>
      <c r="T2" s="940"/>
      <c r="U2" s="940"/>
      <c r="V2" s="940"/>
      <c r="W2" s="940"/>
      <c r="X2" s="940"/>
    </row>
    <row r="3" spans="1:24" ht="12.75">
      <c r="A3" s="941"/>
      <c r="B3" s="941"/>
      <c r="C3" s="941"/>
      <c r="D3" s="941"/>
      <c r="E3" s="941"/>
      <c r="F3" s="941"/>
      <c r="G3" s="941"/>
      <c r="H3" s="941"/>
      <c r="I3" s="941"/>
      <c r="J3" s="941"/>
      <c r="K3" s="941"/>
      <c r="L3" s="941"/>
      <c r="M3" s="941"/>
      <c r="N3" s="940"/>
      <c r="O3" s="940"/>
      <c r="P3" s="940"/>
      <c r="Q3" s="940"/>
      <c r="R3" s="940"/>
      <c r="S3" s="940"/>
      <c r="T3" s="940"/>
      <c r="U3" s="940"/>
      <c r="V3" s="940"/>
      <c r="W3" s="940"/>
      <c r="X3" s="940"/>
    </row>
    <row r="4" spans="1:25" ht="13.5">
      <c r="A4" s="1429" t="s">
        <v>358</v>
      </c>
      <c r="B4" s="1430"/>
      <c r="C4" s="1430"/>
      <c r="D4" s="1430"/>
      <c r="E4" s="1430"/>
      <c r="F4" s="1430"/>
      <c r="G4" s="1430"/>
      <c r="H4" s="1430"/>
      <c r="I4" s="1430"/>
      <c r="J4" s="1430"/>
      <c r="K4" s="1430"/>
      <c r="L4" s="1430"/>
      <c r="M4" s="1430"/>
      <c r="N4" s="1430"/>
      <c r="O4" s="1430"/>
      <c r="P4" s="1430"/>
      <c r="Q4" s="1430"/>
      <c r="R4" s="1430"/>
      <c r="S4" s="1430"/>
      <c r="T4" s="1430"/>
      <c r="U4" s="1430"/>
      <c r="V4" s="1430"/>
      <c r="W4" s="1430"/>
      <c r="X4" s="1430"/>
      <c r="Y4" s="1430"/>
    </row>
    <row r="5" spans="1:25" ht="13.5">
      <c r="A5" s="1431" t="s">
        <v>359</v>
      </c>
      <c r="B5" s="1432"/>
      <c r="C5" s="1432"/>
      <c r="D5" s="1432"/>
      <c r="E5" s="1432"/>
      <c r="F5" s="1432"/>
      <c r="G5" s="1432"/>
      <c r="H5" s="1432"/>
      <c r="I5" s="1432"/>
      <c r="J5" s="1432"/>
      <c r="K5" s="1432"/>
      <c r="L5" s="1432"/>
      <c r="M5" s="1432"/>
      <c r="N5" s="1432"/>
      <c r="O5" s="1432"/>
      <c r="P5" s="1432"/>
      <c r="Q5" s="1432"/>
      <c r="R5" s="1432"/>
      <c r="S5" s="1432"/>
      <c r="T5" s="1432"/>
      <c r="U5" s="1432"/>
      <c r="V5" s="1432"/>
      <c r="W5" s="1432"/>
      <c r="X5" s="1432"/>
      <c r="Y5" s="1432"/>
    </row>
    <row r="6" spans="2:4" ht="13.5" thickBot="1">
      <c r="B6" s="826"/>
      <c r="C6" s="943"/>
      <c r="D6" s="943"/>
    </row>
    <row r="7" spans="1:25" ht="14.25" thickBot="1" thickTop="1">
      <c r="A7" s="1433" t="s">
        <v>62</v>
      </c>
      <c r="B7" s="1436" t="s">
        <v>360</v>
      </c>
      <c r="C7" s="1439" t="s">
        <v>361</v>
      </c>
      <c r="D7" s="1439" t="s">
        <v>362</v>
      </c>
      <c r="E7" s="1439" t="s">
        <v>363</v>
      </c>
      <c r="F7" s="1444" t="s">
        <v>372</v>
      </c>
      <c r="G7" s="1420" t="s">
        <v>373</v>
      </c>
      <c r="H7" s="1421"/>
      <c r="I7" s="1421"/>
      <c r="J7" s="1421"/>
      <c r="K7" s="1421"/>
      <c r="L7" s="1421"/>
      <c r="M7" s="1421"/>
      <c r="N7" s="1421"/>
      <c r="O7" s="1422"/>
      <c r="P7" s="994"/>
      <c r="Q7" s="1423" t="s">
        <v>364</v>
      </c>
      <c r="R7" s="1424"/>
      <c r="S7" s="1424"/>
      <c r="T7" s="1424"/>
      <c r="U7" s="1424"/>
      <c r="V7" s="1424"/>
      <c r="W7" s="1424"/>
      <c r="X7" s="1424"/>
      <c r="Y7" s="1425"/>
    </row>
    <row r="8" spans="1:25" ht="13.5" thickBot="1">
      <c r="A8" s="1434"/>
      <c r="B8" s="1437"/>
      <c r="C8" s="1440"/>
      <c r="D8" s="1440"/>
      <c r="E8" s="1442"/>
      <c r="F8" s="1445"/>
      <c r="G8" s="1414">
        <v>2001</v>
      </c>
      <c r="H8" s="1397">
        <v>2002</v>
      </c>
      <c r="I8" s="1397">
        <v>2003</v>
      </c>
      <c r="J8" s="1397">
        <v>2004</v>
      </c>
      <c r="K8" s="1397">
        <v>2005</v>
      </c>
      <c r="L8" s="1397">
        <v>2006</v>
      </c>
      <c r="M8" s="1397">
        <v>2007</v>
      </c>
      <c r="N8" s="1400" t="s">
        <v>365</v>
      </c>
      <c r="O8" s="1426" t="s">
        <v>374</v>
      </c>
      <c r="P8" s="1412" t="s">
        <v>366</v>
      </c>
      <c r="Q8" s="1414">
        <v>2001</v>
      </c>
      <c r="R8" s="1397">
        <v>2002</v>
      </c>
      <c r="S8" s="1397">
        <v>2003</v>
      </c>
      <c r="T8" s="1397">
        <v>2004</v>
      </c>
      <c r="U8" s="1397">
        <v>2005</v>
      </c>
      <c r="V8" s="1400" t="s">
        <v>365</v>
      </c>
      <c r="W8" s="1417">
        <v>2006</v>
      </c>
      <c r="X8" s="1418"/>
      <c r="Y8" s="1419"/>
    </row>
    <row r="9" spans="1:25" ht="12.75">
      <c r="A9" s="1434"/>
      <c r="B9" s="1437"/>
      <c r="C9" s="1440"/>
      <c r="D9" s="1440"/>
      <c r="E9" s="1442"/>
      <c r="F9" s="1445"/>
      <c r="G9" s="1415"/>
      <c r="H9" s="1398"/>
      <c r="I9" s="1398"/>
      <c r="J9" s="1398"/>
      <c r="K9" s="1398"/>
      <c r="L9" s="1398"/>
      <c r="M9" s="1398"/>
      <c r="N9" s="1401"/>
      <c r="O9" s="1427"/>
      <c r="P9" s="1412"/>
      <c r="Q9" s="1415"/>
      <c r="R9" s="1398"/>
      <c r="S9" s="1398"/>
      <c r="T9" s="1398"/>
      <c r="U9" s="1398"/>
      <c r="V9" s="1401"/>
      <c r="W9" s="1406" t="s">
        <v>1199</v>
      </c>
      <c r="X9" s="1408" t="s">
        <v>375</v>
      </c>
      <c r="Y9" s="1410" t="s">
        <v>365</v>
      </c>
    </row>
    <row r="10" spans="1:25" ht="13.5" thickBot="1">
      <c r="A10" s="1435"/>
      <c r="B10" s="1438"/>
      <c r="C10" s="1441"/>
      <c r="D10" s="1441"/>
      <c r="E10" s="1443"/>
      <c r="F10" s="1446"/>
      <c r="G10" s="1416"/>
      <c r="H10" s="1399"/>
      <c r="I10" s="1399"/>
      <c r="J10" s="1399"/>
      <c r="K10" s="1399"/>
      <c r="L10" s="1399"/>
      <c r="M10" s="1399"/>
      <c r="N10" s="1402"/>
      <c r="O10" s="1428"/>
      <c r="P10" s="1413"/>
      <c r="Q10" s="1416"/>
      <c r="R10" s="1399"/>
      <c r="S10" s="1399"/>
      <c r="T10" s="1399"/>
      <c r="U10" s="1399"/>
      <c r="V10" s="1402"/>
      <c r="W10" s="1407"/>
      <c r="X10" s="1409"/>
      <c r="Y10" s="1411"/>
    </row>
    <row r="11" spans="1:25" ht="34.5" customHeight="1">
      <c r="A11" s="1154" t="s">
        <v>259</v>
      </c>
      <c r="B11" s="1155">
        <v>2001</v>
      </c>
      <c r="C11" s="995" t="s">
        <v>369</v>
      </c>
      <c r="D11" s="995" t="s">
        <v>376</v>
      </c>
      <c r="E11" s="995" t="s">
        <v>370</v>
      </c>
      <c r="F11" s="1074">
        <v>500</v>
      </c>
      <c r="G11" s="1075"/>
      <c r="H11" s="1076">
        <v>500</v>
      </c>
      <c r="I11" s="1076"/>
      <c r="J11" s="1076"/>
      <c r="K11" s="1076"/>
      <c r="L11" s="1077"/>
      <c r="M11" s="1077"/>
      <c r="N11" s="1078">
        <f aca="true" t="shared" si="0" ref="N11:N32">SUM(G11:L11)</f>
        <v>500</v>
      </c>
      <c r="O11" s="1079" t="s">
        <v>377</v>
      </c>
      <c r="P11" s="1080"/>
      <c r="Q11" s="1081"/>
      <c r="R11" s="1076"/>
      <c r="S11" s="1082"/>
      <c r="T11" s="1083"/>
      <c r="U11" s="1083">
        <v>500</v>
      </c>
      <c r="V11" s="1084">
        <f>SUM(Q11:U11)</f>
        <v>500</v>
      </c>
      <c r="W11" s="1085"/>
      <c r="X11" s="1076"/>
      <c r="Y11" s="1086"/>
    </row>
    <row r="12" spans="1:25" ht="34.5" customHeight="1">
      <c r="A12" s="1156" t="s">
        <v>317</v>
      </c>
      <c r="B12" s="1157">
        <v>2001</v>
      </c>
      <c r="C12" s="996" t="s">
        <v>378</v>
      </c>
      <c r="D12" s="996" t="s">
        <v>379</v>
      </c>
      <c r="E12" s="997" t="s">
        <v>371</v>
      </c>
      <c r="F12" s="1087">
        <v>154482</v>
      </c>
      <c r="G12" s="1088"/>
      <c r="H12" s="1089"/>
      <c r="I12" s="1089"/>
      <c r="J12" s="1089">
        <v>54079</v>
      </c>
      <c r="K12" s="1090">
        <v>100403</v>
      </c>
      <c r="L12" s="1090"/>
      <c r="M12" s="1090"/>
      <c r="N12" s="1091">
        <f t="shared" si="0"/>
        <v>154482</v>
      </c>
      <c r="O12" s="1092" t="s">
        <v>380</v>
      </c>
      <c r="P12" s="1093"/>
      <c r="Q12" s="1088"/>
      <c r="R12" s="1089"/>
      <c r="S12" s="1089" t="s">
        <v>539</v>
      </c>
      <c r="T12" s="1090"/>
      <c r="U12" s="1090">
        <v>124153</v>
      </c>
      <c r="V12" s="1091">
        <f aca="true" t="shared" si="1" ref="V12:V67">SUM(Q12:U12)</f>
        <v>124153</v>
      </c>
      <c r="W12" s="1088">
        <v>30329</v>
      </c>
      <c r="X12" s="1089"/>
      <c r="Y12" s="1094">
        <v>30329</v>
      </c>
    </row>
    <row r="13" spans="1:25" ht="34.5" customHeight="1">
      <c r="A13" s="1158" t="s">
        <v>319</v>
      </c>
      <c r="B13" s="1159">
        <v>2005</v>
      </c>
      <c r="C13" s="995" t="s">
        <v>533</v>
      </c>
      <c r="D13" s="998" t="s">
        <v>379</v>
      </c>
      <c r="E13" s="999" t="s">
        <v>381</v>
      </c>
      <c r="F13" s="1095">
        <v>8000</v>
      </c>
      <c r="G13" s="1096"/>
      <c r="H13" s="1097"/>
      <c r="I13" s="1097"/>
      <c r="J13" s="1097"/>
      <c r="K13" s="1098"/>
      <c r="L13" s="1098"/>
      <c r="M13" s="1098"/>
      <c r="N13" s="1078">
        <f t="shared" si="0"/>
        <v>0</v>
      </c>
      <c r="O13" s="1099"/>
      <c r="P13" s="1099" t="s">
        <v>382</v>
      </c>
      <c r="Q13" s="1096"/>
      <c r="R13" s="1097"/>
      <c r="S13" s="1097"/>
      <c r="T13" s="1098"/>
      <c r="U13" s="1098">
        <v>0</v>
      </c>
      <c r="V13" s="1078">
        <f t="shared" si="1"/>
        <v>0</v>
      </c>
      <c r="W13" s="1096"/>
      <c r="X13" s="1097"/>
      <c r="Y13" s="1100">
        <v>0</v>
      </c>
    </row>
    <row r="14" spans="1:25" ht="34.5" customHeight="1">
      <c r="A14" s="1156" t="s">
        <v>321</v>
      </c>
      <c r="B14" s="1160">
        <v>2002</v>
      </c>
      <c r="C14" s="1000" t="s">
        <v>520</v>
      </c>
      <c r="D14" s="1000" t="s">
        <v>521</v>
      </c>
      <c r="E14" s="1000" t="s">
        <v>498</v>
      </c>
      <c r="F14" s="1101">
        <v>15000</v>
      </c>
      <c r="G14" s="1102">
        <v>8000</v>
      </c>
      <c r="H14" s="1103"/>
      <c r="I14" s="1104"/>
      <c r="J14" s="1104"/>
      <c r="K14" s="1105"/>
      <c r="L14" s="1105"/>
      <c r="M14" s="1105"/>
      <c r="N14" s="1091">
        <f t="shared" si="0"/>
        <v>8000</v>
      </c>
      <c r="O14" s="1106" t="s">
        <v>383</v>
      </c>
      <c r="P14" s="1107"/>
      <c r="Q14" s="1102"/>
      <c r="R14" s="1104">
        <v>4000</v>
      </c>
      <c r="S14" s="1104"/>
      <c r="T14" s="1105"/>
      <c r="U14" s="1105">
        <v>4000</v>
      </c>
      <c r="V14" s="1078">
        <f t="shared" si="1"/>
        <v>8000</v>
      </c>
      <c r="W14" s="1102"/>
      <c r="X14" s="1104"/>
      <c r="Y14" s="1100">
        <v>0</v>
      </c>
    </row>
    <row r="15" spans="1:25" ht="34.5" customHeight="1">
      <c r="A15" s="1156" t="s">
        <v>323</v>
      </c>
      <c r="B15" s="1160">
        <v>2004</v>
      </c>
      <c r="C15" s="1000" t="s">
        <v>533</v>
      </c>
      <c r="D15" s="1000" t="s">
        <v>384</v>
      </c>
      <c r="E15" s="1000" t="s">
        <v>513</v>
      </c>
      <c r="F15" s="1101">
        <v>9114</v>
      </c>
      <c r="G15" s="1102"/>
      <c r="H15" s="1103"/>
      <c r="I15" s="1108"/>
      <c r="J15" s="1104">
        <v>5000</v>
      </c>
      <c r="K15" s="1105">
        <v>1000</v>
      </c>
      <c r="L15" s="1105"/>
      <c r="M15" s="1105"/>
      <c r="N15" s="1091">
        <f t="shared" si="0"/>
        <v>6000</v>
      </c>
      <c r="O15" s="1109" t="s">
        <v>385</v>
      </c>
      <c r="P15" s="1107"/>
      <c r="Q15" s="1102"/>
      <c r="R15" s="1104"/>
      <c r="S15" s="1104"/>
      <c r="T15" s="1105"/>
      <c r="U15" s="1105">
        <v>6000</v>
      </c>
      <c r="V15" s="1078">
        <f t="shared" si="1"/>
        <v>6000</v>
      </c>
      <c r="W15" s="1102"/>
      <c r="X15" s="1104"/>
      <c r="Y15" s="1100">
        <v>0</v>
      </c>
    </row>
    <row r="16" spans="1:25" ht="34.5" customHeight="1">
      <c r="A16" s="1158" t="s">
        <v>325</v>
      </c>
      <c r="B16" s="1161">
        <v>2003</v>
      </c>
      <c r="C16" s="995" t="s">
        <v>1039</v>
      </c>
      <c r="D16" s="995" t="s">
        <v>512</v>
      </c>
      <c r="E16" s="995" t="s">
        <v>513</v>
      </c>
      <c r="F16" s="1110">
        <v>724431</v>
      </c>
      <c r="G16" s="1081"/>
      <c r="H16" s="1076"/>
      <c r="I16" s="1076"/>
      <c r="J16" s="1076"/>
      <c r="K16" s="1077"/>
      <c r="L16" s="1077"/>
      <c r="M16" s="1077"/>
      <c r="N16" s="1078">
        <f t="shared" si="0"/>
        <v>0</v>
      </c>
      <c r="O16" s="1111"/>
      <c r="P16" s="1111" t="s">
        <v>386</v>
      </c>
      <c r="Q16" s="1081"/>
      <c r="R16" s="1076"/>
      <c r="S16" s="1076"/>
      <c r="T16" s="1077"/>
      <c r="U16" s="1077">
        <v>0</v>
      </c>
      <c r="V16" s="1078">
        <f t="shared" si="1"/>
        <v>0</v>
      </c>
      <c r="W16" s="1081"/>
      <c r="X16" s="1076"/>
      <c r="Y16" s="1100">
        <v>0</v>
      </c>
    </row>
    <row r="17" spans="1:25" ht="34.5" customHeight="1">
      <c r="A17" s="1158" t="s">
        <v>327</v>
      </c>
      <c r="B17" s="1161">
        <v>2003</v>
      </c>
      <c r="C17" s="995" t="s">
        <v>1039</v>
      </c>
      <c r="D17" s="995" t="s">
        <v>515</v>
      </c>
      <c r="E17" s="995" t="s">
        <v>513</v>
      </c>
      <c r="F17" s="1110">
        <v>444040</v>
      </c>
      <c r="G17" s="1081"/>
      <c r="H17" s="1076"/>
      <c r="I17" s="1076"/>
      <c r="J17" s="1076"/>
      <c r="K17" s="1077"/>
      <c r="L17" s="1077"/>
      <c r="M17" s="1077"/>
      <c r="N17" s="1078">
        <f t="shared" si="0"/>
        <v>0</v>
      </c>
      <c r="O17" s="1111"/>
      <c r="P17" s="1111" t="s">
        <v>386</v>
      </c>
      <c r="Q17" s="1081"/>
      <c r="R17" s="1076"/>
      <c r="S17" s="1076"/>
      <c r="T17" s="1077"/>
      <c r="U17" s="1077">
        <v>0</v>
      </c>
      <c r="V17" s="1078">
        <f t="shared" si="1"/>
        <v>0</v>
      </c>
      <c r="W17" s="1081"/>
      <c r="X17" s="1076"/>
      <c r="Y17" s="1100">
        <v>0</v>
      </c>
    </row>
    <row r="18" spans="1:25" ht="34.5" customHeight="1">
      <c r="A18" s="1158" t="s">
        <v>329</v>
      </c>
      <c r="B18" s="1161">
        <v>2003</v>
      </c>
      <c r="C18" s="995" t="s">
        <v>484</v>
      </c>
      <c r="D18" s="995" t="s">
        <v>387</v>
      </c>
      <c r="E18" s="995" t="s">
        <v>371</v>
      </c>
      <c r="F18" s="1110">
        <v>5775</v>
      </c>
      <c r="G18" s="1081"/>
      <c r="H18" s="1112"/>
      <c r="I18" s="1113">
        <v>1000</v>
      </c>
      <c r="J18" s="1076">
        <v>4700</v>
      </c>
      <c r="K18" s="1077"/>
      <c r="L18" s="1077"/>
      <c r="M18" s="1077"/>
      <c r="N18" s="1078">
        <f t="shared" si="0"/>
        <v>5700</v>
      </c>
      <c r="O18" s="1114" t="s">
        <v>388</v>
      </c>
      <c r="P18" s="1115"/>
      <c r="Q18" s="1081"/>
      <c r="R18" s="1076"/>
      <c r="S18" s="1076"/>
      <c r="T18" s="1077">
        <v>1140</v>
      </c>
      <c r="U18" s="1077">
        <v>4560</v>
      </c>
      <c r="V18" s="1078">
        <f t="shared" si="1"/>
        <v>5700</v>
      </c>
      <c r="W18" s="1081"/>
      <c r="X18" s="1076"/>
      <c r="Y18" s="1100">
        <v>0</v>
      </c>
    </row>
    <row r="19" spans="1:25" ht="34.5" customHeight="1">
      <c r="A19" s="1158" t="s">
        <v>331</v>
      </c>
      <c r="B19" s="1161">
        <v>2003</v>
      </c>
      <c r="C19" s="995" t="s">
        <v>484</v>
      </c>
      <c r="D19" s="995" t="s">
        <v>389</v>
      </c>
      <c r="E19" s="995" t="s">
        <v>371</v>
      </c>
      <c r="F19" s="1110">
        <v>8400</v>
      </c>
      <c r="G19" s="1081"/>
      <c r="H19" s="1112"/>
      <c r="I19" s="1113">
        <v>1715</v>
      </c>
      <c r="J19" s="1076">
        <v>6685</v>
      </c>
      <c r="K19" s="1077"/>
      <c r="L19" s="1077"/>
      <c r="M19" s="1077"/>
      <c r="N19" s="1078">
        <f t="shared" si="0"/>
        <v>8400</v>
      </c>
      <c r="O19" s="1116" t="s">
        <v>390</v>
      </c>
      <c r="P19" s="1115"/>
      <c r="Q19" s="1081"/>
      <c r="R19" s="1076"/>
      <c r="S19" s="1076"/>
      <c r="T19" s="1077">
        <v>1680</v>
      </c>
      <c r="U19" s="1077">
        <v>6720</v>
      </c>
      <c r="V19" s="1078">
        <f t="shared" si="1"/>
        <v>8400</v>
      </c>
      <c r="W19" s="1081"/>
      <c r="X19" s="1076"/>
      <c r="Y19" s="1100">
        <v>0</v>
      </c>
    </row>
    <row r="20" spans="1:25" ht="34.5" customHeight="1">
      <c r="A20" s="1158" t="s">
        <v>333</v>
      </c>
      <c r="B20" s="1161">
        <v>2003</v>
      </c>
      <c r="C20" s="995" t="s">
        <v>368</v>
      </c>
      <c r="D20" s="995" t="s">
        <v>391</v>
      </c>
      <c r="E20" s="995" t="s">
        <v>367</v>
      </c>
      <c r="F20" s="1110">
        <v>20000</v>
      </c>
      <c r="G20" s="1081"/>
      <c r="H20" s="1112"/>
      <c r="I20" s="1113"/>
      <c r="J20" s="1076"/>
      <c r="K20" s="1077">
        <v>15000</v>
      </c>
      <c r="L20" s="1077"/>
      <c r="M20" s="1077"/>
      <c r="N20" s="1078">
        <f t="shared" si="0"/>
        <v>15000</v>
      </c>
      <c r="O20" s="1117" t="s">
        <v>392</v>
      </c>
      <c r="P20" s="1115"/>
      <c r="Q20" s="1081"/>
      <c r="R20" s="1076"/>
      <c r="S20" s="1076"/>
      <c r="T20" s="1077"/>
      <c r="U20" s="1077">
        <v>15000</v>
      </c>
      <c r="V20" s="1078">
        <f t="shared" si="1"/>
        <v>15000</v>
      </c>
      <c r="W20" s="1096"/>
      <c r="X20" s="1097"/>
      <c r="Y20" s="1100">
        <v>0</v>
      </c>
    </row>
    <row r="21" spans="1:25" ht="34.5" customHeight="1">
      <c r="A21" s="1158" t="s">
        <v>335</v>
      </c>
      <c r="B21" s="1161">
        <v>2003</v>
      </c>
      <c r="C21" s="995" t="s">
        <v>393</v>
      </c>
      <c r="D21" s="995" t="s">
        <v>394</v>
      </c>
      <c r="E21" s="1001" t="s">
        <v>501</v>
      </c>
      <c r="F21" s="1110">
        <v>14000</v>
      </c>
      <c r="G21" s="1081"/>
      <c r="H21" s="1112"/>
      <c r="I21" s="1113"/>
      <c r="J21" s="1076">
        <v>13992</v>
      </c>
      <c r="K21" s="1077"/>
      <c r="L21" s="1077"/>
      <c r="M21" s="1077"/>
      <c r="N21" s="1078">
        <f t="shared" si="0"/>
        <v>13992</v>
      </c>
      <c r="O21" s="1116" t="s">
        <v>395</v>
      </c>
      <c r="P21" s="1115"/>
      <c r="Q21" s="1081"/>
      <c r="R21" s="1076"/>
      <c r="S21" s="1076"/>
      <c r="T21" s="1077">
        <v>6996</v>
      </c>
      <c r="U21" s="1077">
        <v>6996</v>
      </c>
      <c r="V21" s="1078">
        <f t="shared" si="1"/>
        <v>13992</v>
      </c>
      <c r="W21" s="1096"/>
      <c r="X21" s="1097"/>
      <c r="Y21" s="1100">
        <v>0</v>
      </c>
    </row>
    <row r="22" spans="1:25" ht="34.5" customHeight="1">
      <c r="A22" s="1158" t="s">
        <v>485</v>
      </c>
      <c r="B22" s="1159">
        <v>2004</v>
      </c>
      <c r="C22" s="998" t="s">
        <v>523</v>
      </c>
      <c r="D22" s="998" t="s">
        <v>396</v>
      </c>
      <c r="E22" s="998" t="s">
        <v>526</v>
      </c>
      <c r="F22" s="1095"/>
      <c r="G22" s="1096"/>
      <c r="H22" s="1118"/>
      <c r="I22" s="1119"/>
      <c r="J22" s="1097"/>
      <c r="K22" s="1098"/>
      <c r="L22" s="1098"/>
      <c r="M22" s="1098"/>
      <c r="N22" s="1078">
        <f t="shared" si="0"/>
        <v>0</v>
      </c>
      <c r="O22" s="1120"/>
      <c r="P22" s="1121"/>
      <c r="Q22" s="1096"/>
      <c r="R22" s="1097"/>
      <c r="S22" s="1097"/>
      <c r="T22" s="1098"/>
      <c r="U22" s="1098">
        <v>0</v>
      </c>
      <c r="V22" s="1078">
        <f t="shared" si="1"/>
        <v>0</v>
      </c>
      <c r="W22" s="1096"/>
      <c r="X22" s="1097"/>
      <c r="Y22" s="1100">
        <v>0</v>
      </c>
    </row>
    <row r="23" spans="1:25" ht="34.5" customHeight="1">
      <c r="A23" s="1158"/>
      <c r="B23" s="1161"/>
      <c r="C23" s="995"/>
      <c r="D23" s="995" t="s">
        <v>397</v>
      </c>
      <c r="E23" s="995"/>
      <c r="F23" s="1110">
        <v>495</v>
      </c>
      <c r="G23" s="1081"/>
      <c r="H23" s="1112"/>
      <c r="I23" s="1113"/>
      <c r="J23" s="1076">
        <v>412</v>
      </c>
      <c r="K23" s="1077"/>
      <c r="L23" s="1077"/>
      <c r="M23" s="1077"/>
      <c r="N23" s="1078">
        <f t="shared" si="0"/>
        <v>412</v>
      </c>
      <c r="O23" s="1120"/>
      <c r="P23" s="1121"/>
      <c r="Q23" s="1096"/>
      <c r="R23" s="1097"/>
      <c r="S23" s="1097"/>
      <c r="T23" s="1098"/>
      <c r="U23" s="1098">
        <v>412</v>
      </c>
      <c r="V23" s="1078">
        <f t="shared" si="1"/>
        <v>412</v>
      </c>
      <c r="W23" s="1096"/>
      <c r="X23" s="1097"/>
      <c r="Y23" s="1100">
        <v>0</v>
      </c>
    </row>
    <row r="24" spans="1:25" ht="34.5" customHeight="1">
      <c r="A24" s="1158"/>
      <c r="B24" s="1161"/>
      <c r="C24" s="995"/>
      <c r="D24" s="995" t="s">
        <v>398</v>
      </c>
      <c r="E24" s="995"/>
      <c r="F24" s="1110">
        <v>488</v>
      </c>
      <c r="G24" s="1081"/>
      <c r="H24" s="1112"/>
      <c r="I24" s="1113"/>
      <c r="J24" s="1076">
        <v>472</v>
      </c>
      <c r="K24" s="1077"/>
      <c r="L24" s="1077"/>
      <c r="M24" s="1077"/>
      <c r="N24" s="1078">
        <f t="shared" si="0"/>
        <v>472</v>
      </c>
      <c r="O24" s="1120"/>
      <c r="P24" s="1121"/>
      <c r="Q24" s="1096"/>
      <c r="R24" s="1097"/>
      <c r="S24" s="1097"/>
      <c r="T24" s="1098"/>
      <c r="U24" s="1098">
        <v>472</v>
      </c>
      <c r="V24" s="1078">
        <f t="shared" si="1"/>
        <v>472</v>
      </c>
      <c r="W24" s="1096"/>
      <c r="X24" s="1097"/>
      <c r="Y24" s="1100">
        <v>0</v>
      </c>
    </row>
    <row r="25" spans="1:25" ht="34.5" customHeight="1">
      <c r="A25" s="1158"/>
      <c r="B25" s="1161"/>
      <c r="C25" s="995"/>
      <c r="D25" s="995" t="s">
        <v>399</v>
      </c>
      <c r="E25" s="995"/>
      <c r="F25" s="1110">
        <v>157</v>
      </c>
      <c r="G25" s="1081"/>
      <c r="H25" s="1112"/>
      <c r="I25" s="1113"/>
      <c r="J25" s="1076">
        <v>157</v>
      </c>
      <c r="K25" s="1077"/>
      <c r="L25" s="1077"/>
      <c r="M25" s="1077"/>
      <c r="N25" s="1078">
        <f t="shared" si="0"/>
        <v>157</v>
      </c>
      <c r="O25" s="1116"/>
      <c r="P25" s="1115"/>
      <c r="Q25" s="1081"/>
      <c r="R25" s="1076"/>
      <c r="S25" s="1076"/>
      <c r="T25" s="1077"/>
      <c r="U25" s="1077">
        <v>113</v>
      </c>
      <c r="V25" s="1078">
        <f t="shared" si="1"/>
        <v>113</v>
      </c>
      <c r="W25" s="1096"/>
      <c r="X25" s="1097"/>
      <c r="Y25" s="1100">
        <v>0</v>
      </c>
    </row>
    <row r="26" spans="1:25" ht="34.5" customHeight="1">
      <c r="A26" s="1158" t="s">
        <v>486</v>
      </c>
      <c r="B26" s="1161">
        <v>2004</v>
      </c>
      <c r="C26" s="995" t="s">
        <v>400</v>
      </c>
      <c r="D26" s="1001" t="s">
        <v>401</v>
      </c>
      <c r="E26" s="995" t="s">
        <v>526</v>
      </c>
      <c r="F26" s="1110">
        <v>500</v>
      </c>
      <c r="G26" s="1081"/>
      <c r="H26" s="1112"/>
      <c r="I26" s="1113"/>
      <c r="J26" s="1076">
        <v>200</v>
      </c>
      <c r="K26" s="1077"/>
      <c r="L26" s="1077"/>
      <c r="M26" s="1077"/>
      <c r="N26" s="1078">
        <f t="shared" si="0"/>
        <v>200</v>
      </c>
      <c r="O26" s="1116"/>
      <c r="P26" s="1115"/>
      <c r="Q26" s="1081"/>
      <c r="R26" s="1076"/>
      <c r="S26" s="1076"/>
      <c r="T26" s="1077"/>
      <c r="U26" s="1077">
        <v>200</v>
      </c>
      <c r="V26" s="1078">
        <f t="shared" si="1"/>
        <v>200</v>
      </c>
      <c r="W26" s="1096"/>
      <c r="X26" s="1097"/>
      <c r="Y26" s="1100">
        <v>0</v>
      </c>
    </row>
    <row r="27" spans="1:25" ht="34.5" customHeight="1">
      <c r="A27" s="1158" t="s">
        <v>487</v>
      </c>
      <c r="B27" s="1161">
        <v>2004</v>
      </c>
      <c r="C27" s="995" t="s">
        <v>400</v>
      </c>
      <c r="D27" s="1001" t="s">
        <v>402</v>
      </c>
      <c r="E27" s="995" t="s">
        <v>526</v>
      </c>
      <c r="F27" s="1110">
        <v>335</v>
      </c>
      <c r="G27" s="1081"/>
      <c r="H27" s="1112"/>
      <c r="I27" s="1113"/>
      <c r="J27" s="1076">
        <v>100</v>
      </c>
      <c r="K27" s="1077"/>
      <c r="L27" s="1098"/>
      <c r="M27" s="1098"/>
      <c r="N27" s="1078">
        <f t="shared" si="0"/>
        <v>100</v>
      </c>
      <c r="O27" s="1116" t="s">
        <v>403</v>
      </c>
      <c r="P27" s="1115"/>
      <c r="Q27" s="1081"/>
      <c r="R27" s="1076"/>
      <c r="S27" s="1076"/>
      <c r="T27" s="1077"/>
      <c r="U27" s="1077">
        <v>100</v>
      </c>
      <c r="V27" s="1078">
        <f t="shared" si="1"/>
        <v>100</v>
      </c>
      <c r="W27" s="1081"/>
      <c r="X27" s="1076"/>
      <c r="Y27" s="1100">
        <v>0</v>
      </c>
    </row>
    <row r="28" spans="1:25" ht="34.5" customHeight="1">
      <c r="A28" s="1158" t="s">
        <v>489</v>
      </c>
      <c r="B28" s="1162">
        <v>2004</v>
      </c>
      <c r="C28" s="1002" t="s">
        <v>533</v>
      </c>
      <c r="D28" s="1002" t="s">
        <v>404</v>
      </c>
      <c r="E28" s="1000" t="s">
        <v>498</v>
      </c>
      <c r="F28" s="1122">
        <v>7964</v>
      </c>
      <c r="G28" s="1123"/>
      <c r="H28" s="1124"/>
      <c r="I28" s="1125"/>
      <c r="J28" s="1126">
        <v>2000</v>
      </c>
      <c r="K28" s="1126">
        <v>2000</v>
      </c>
      <c r="L28" s="1126">
        <v>1000</v>
      </c>
      <c r="M28" s="1127"/>
      <c r="N28" s="1091">
        <f t="shared" si="0"/>
        <v>5000</v>
      </c>
      <c r="O28" s="1109" t="s">
        <v>405</v>
      </c>
      <c r="P28" s="1128"/>
      <c r="Q28" s="1123"/>
      <c r="R28" s="1126"/>
      <c r="S28" s="1126"/>
      <c r="T28" s="1127"/>
      <c r="U28" s="1127">
        <v>4000</v>
      </c>
      <c r="V28" s="1078">
        <f t="shared" si="1"/>
        <v>4000</v>
      </c>
      <c r="W28" s="1123"/>
      <c r="X28" s="1126">
        <v>1000</v>
      </c>
      <c r="Y28" s="1100">
        <v>1000</v>
      </c>
    </row>
    <row r="29" spans="1:25" ht="34.5" customHeight="1">
      <c r="A29" s="1158" t="s">
        <v>490</v>
      </c>
      <c r="B29" s="1163">
        <v>2004</v>
      </c>
      <c r="C29" s="995" t="s">
        <v>400</v>
      </c>
      <c r="D29" s="1003" t="s">
        <v>406</v>
      </c>
      <c r="E29" s="995" t="s">
        <v>498</v>
      </c>
      <c r="F29" s="1129"/>
      <c r="G29" s="1130"/>
      <c r="H29" s="1131"/>
      <c r="I29" s="1132"/>
      <c r="J29" s="1133"/>
      <c r="K29" s="1133">
        <v>935</v>
      </c>
      <c r="L29" s="1134"/>
      <c r="M29" s="1134"/>
      <c r="N29" s="1078">
        <f t="shared" si="0"/>
        <v>935</v>
      </c>
      <c r="O29" s="1135"/>
      <c r="P29" s="1136"/>
      <c r="Q29" s="1130"/>
      <c r="R29" s="1133"/>
      <c r="S29" s="1133"/>
      <c r="T29" s="1134"/>
      <c r="U29" s="1134">
        <v>935</v>
      </c>
      <c r="V29" s="1078">
        <f t="shared" si="1"/>
        <v>935</v>
      </c>
      <c r="W29" s="1130"/>
      <c r="X29" s="1133"/>
      <c r="Y29" s="1100">
        <v>0</v>
      </c>
    </row>
    <row r="30" spans="1:25" ht="34.5" customHeight="1">
      <c r="A30" s="1158" t="s">
        <v>491</v>
      </c>
      <c r="B30" s="1163">
        <v>2004</v>
      </c>
      <c r="C30" s="995" t="s">
        <v>400</v>
      </c>
      <c r="D30" s="1003" t="s">
        <v>407</v>
      </c>
      <c r="E30" s="995" t="s">
        <v>498</v>
      </c>
      <c r="F30" s="1129">
        <v>2250</v>
      </c>
      <c r="G30" s="1130"/>
      <c r="H30" s="1131"/>
      <c r="I30" s="1132"/>
      <c r="J30" s="1133">
        <v>2250</v>
      </c>
      <c r="K30" s="1133"/>
      <c r="L30" s="1134"/>
      <c r="M30" s="1134"/>
      <c r="N30" s="1078">
        <f t="shared" si="0"/>
        <v>2250</v>
      </c>
      <c r="O30" s="1135"/>
      <c r="P30" s="1136"/>
      <c r="Q30" s="1130"/>
      <c r="R30" s="1133"/>
      <c r="S30" s="1133"/>
      <c r="T30" s="1134"/>
      <c r="U30" s="1134">
        <v>0</v>
      </c>
      <c r="V30" s="1078">
        <f t="shared" si="1"/>
        <v>0</v>
      </c>
      <c r="W30" s="1130"/>
      <c r="X30" s="1133"/>
      <c r="Y30" s="1100">
        <v>0</v>
      </c>
    </row>
    <row r="31" spans="1:25" ht="34.5" customHeight="1">
      <c r="A31" s="1158" t="s">
        <v>492</v>
      </c>
      <c r="B31" s="1163">
        <v>2004</v>
      </c>
      <c r="C31" s="1003" t="s">
        <v>408</v>
      </c>
      <c r="D31" s="1003" t="s">
        <v>409</v>
      </c>
      <c r="E31" s="995" t="s">
        <v>498</v>
      </c>
      <c r="F31" s="1129">
        <v>590</v>
      </c>
      <c r="G31" s="1130"/>
      <c r="H31" s="1131"/>
      <c r="I31" s="1132"/>
      <c r="J31" s="1133">
        <v>236</v>
      </c>
      <c r="K31" s="1133"/>
      <c r="L31" s="1134"/>
      <c r="M31" s="1134"/>
      <c r="N31" s="1078">
        <f t="shared" si="0"/>
        <v>236</v>
      </c>
      <c r="O31" s="1135"/>
      <c r="P31" s="1136"/>
      <c r="Q31" s="1130"/>
      <c r="R31" s="1133"/>
      <c r="S31" s="1133"/>
      <c r="T31" s="1134"/>
      <c r="U31" s="1134">
        <v>236</v>
      </c>
      <c r="V31" s="1078">
        <f t="shared" si="1"/>
        <v>236</v>
      </c>
      <c r="W31" s="1130"/>
      <c r="X31" s="1133"/>
      <c r="Y31" s="1100">
        <v>0</v>
      </c>
    </row>
    <row r="32" spans="1:25" ht="34.5" customHeight="1">
      <c r="A32" s="1158" t="s">
        <v>493</v>
      </c>
      <c r="B32" s="1161">
        <v>2004</v>
      </c>
      <c r="C32" s="995" t="s">
        <v>529</v>
      </c>
      <c r="D32" s="995" t="s">
        <v>410</v>
      </c>
      <c r="E32" s="1003" t="s">
        <v>498</v>
      </c>
      <c r="F32" s="1137">
        <v>3121</v>
      </c>
      <c r="G32" s="1130"/>
      <c r="H32" s="1133"/>
      <c r="I32" s="1131"/>
      <c r="J32" s="1132">
        <v>580</v>
      </c>
      <c r="K32" s="1132">
        <v>2541</v>
      </c>
      <c r="L32" s="1138"/>
      <c r="M32" s="1138"/>
      <c r="N32" s="1078">
        <f t="shared" si="0"/>
        <v>3121</v>
      </c>
      <c r="O32" s="1135"/>
      <c r="P32" s="1136"/>
      <c r="Q32" s="1130"/>
      <c r="R32" s="1133"/>
      <c r="S32" s="1133"/>
      <c r="T32" s="1134"/>
      <c r="U32" s="1134">
        <v>2542</v>
      </c>
      <c r="V32" s="1078">
        <f t="shared" si="1"/>
        <v>2542</v>
      </c>
      <c r="W32" s="1130"/>
      <c r="X32" s="1133"/>
      <c r="Y32" s="1100">
        <v>0</v>
      </c>
    </row>
    <row r="33" spans="1:25" ht="34.5" customHeight="1">
      <c r="A33" s="1158" t="s">
        <v>494</v>
      </c>
      <c r="B33" s="1163">
        <v>2004</v>
      </c>
      <c r="C33" s="995" t="s">
        <v>1039</v>
      </c>
      <c r="D33" s="1001" t="s">
        <v>524</v>
      </c>
      <c r="E33" s="995" t="s">
        <v>371</v>
      </c>
      <c r="F33" s="1139">
        <v>368000</v>
      </c>
      <c r="G33" s="1081"/>
      <c r="H33" s="1076"/>
      <c r="I33" s="1112"/>
      <c r="J33" s="1113"/>
      <c r="K33" s="1113">
        <v>29309</v>
      </c>
      <c r="L33" s="1113">
        <v>130114</v>
      </c>
      <c r="M33" s="1140">
        <v>144690</v>
      </c>
      <c r="N33" s="1078">
        <f>SUM(G33:M33)</f>
        <v>304113</v>
      </c>
      <c r="O33" s="1111"/>
      <c r="P33" s="1141" t="s">
        <v>411</v>
      </c>
      <c r="Q33" s="1081"/>
      <c r="R33" s="1076"/>
      <c r="S33" s="1076"/>
      <c r="T33" s="1077"/>
      <c r="U33" s="1077">
        <v>0</v>
      </c>
      <c r="V33" s="1078">
        <f t="shared" si="1"/>
        <v>0</v>
      </c>
      <c r="W33" s="1081">
        <v>29309</v>
      </c>
      <c r="X33" s="1076">
        <v>130114</v>
      </c>
      <c r="Y33" s="1100">
        <f>SUM(W33:X33)</f>
        <v>159423</v>
      </c>
    </row>
    <row r="34" spans="1:25" ht="34.5" customHeight="1">
      <c r="A34" s="1158" t="s">
        <v>495</v>
      </c>
      <c r="B34" s="1163">
        <v>2004</v>
      </c>
      <c r="C34" s="1003" t="s">
        <v>412</v>
      </c>
      <c r="D34" s="1003" t="s">
        <v>413</v>
      </c>
      <c r="E34" s="1003" t="s">
        <v>367</v>
      </c>
      <c r="F34" s="1142">
        <v>16817</v>
      </c>
      <c r="G34" s="1130"/>
      <c r="H34" s="1133"/>
      <c r="I34" s="1131"/>
      <c r="J34" s="1132">
        <v>15807</v>
      </c>
      <c r="K34" s="1132"/>
      <c r="L34" s="1132"/>
      <c r="M34" s="1138"/>
      <c r="N34" s="1078">
        <f aca="true" t="shared" si="2" ref="N34:N59">SUM(G34:L34)</f>
        <v>15807</v>
      </c>
      <c r="O34" s="1143" t="s">
        <v>414</v>
      </c>
      <c r="P34" s="1136"/>
      <c r="Q34" s="1130"/>
      <c r="R34" s="1133"/>
      <c r="S34" s="1133"/>
      <c r="T34" s="1134">
        <v>15807</v>
      </c>
      <c r="U34" s="1134">
        <v>0</v>
      </c>
      <c r="V34" s="1078">
        <f t="shared" si="1"/>
        <v>15807</v>
      </c>
      <c r="W34" s="1130"/>
      <c r="X34" s="1133"/>
      <c r="Y34" s="1100">
        <v>0</v>
      </c>
    </row>
    <row r="35" spans="1:25" ht="34.5" customHeight="1">
      <c r="A35" s="1158" t="s">
        <v>496</v>
      </c>
      <c r="B35" s="1163">
        <v>2004</v>
      </c>
      <c r="C35" s="995" t="s">
        <v>415</v>
      </c>
      <c r="D35" s="1004" t="s">
        <v>416</v>
      </c>
      <c r="E35" s="1003" t="s">
        <v>513</v>
      </c>
      <c r="F35" s="1142">
        <v>1494</v>
      </c>
      <c r="G35" s="1130"/>
      <c r="H35" s="1133"/>
      <c r="I35" s="1131"/>
      <c r="J35" s="1132"/>
      <c r="K35" s="1132">
        <v>1200</v>
      </c>
      <c r="L35" s="1138"/>
      <c r="M35" s="1138"/>
      <c r="N35" s="1078">
        <f t="shared" si="2"/>
        <v>1200</v>
      </c>
      <c r="O35" s="1116" t="s">
        <v>411</v>
      </c>
      <c r="P35" s="1141"/>
      <c r="Q35" s="1130"/>
      <c r="R35" s="1133"/>
      <c r="S35" s="1134"/>
      <c r="T35" s="1134">
        <v>1200</v>
      </c>
      <c r="U35" s="1134">
        <v>0</v>
      </c>
      <c r="V35" s="1078">
        <f t="shared" si="1"/>
        <v>1200</v>
      </c>
      <c r="W35" s="1130"/>
      <c r="X35" s="1133"/>
      <c r="Y35" s="1100"/>
    </row>
    <row r="36" spans="1:25" ht="34.5" customHeight="1">
      <c r="A36" s="1158" t="s">
        <v>497</v>
      </c>
      <c r="B36" s="1161">
        <v>2004</v>
      </c>
      <c r="C36" s="1001" t="s">
        <v>509</v>
      </c>
      <c r="D36" s="1001" t="s">
        <v>510</v>
      </c>
      <c r="E36" s="995" t="s">
        <v>367</v>
      </c>
      <c r="F36" s="1139">
        <v>8254</v>
      </c>
      <c r="G36" s="1081"/>
      <c r="H36" s="1076"/>
      <c r="I36" s="1112"/>
      <c r="J36" s="1113"/>
      <c r="K36" s="1132"/>
      <c r="L36" s="1138"/>
      <c r="M36" s="1138"/>
      <c r="N36" s="1078">
        <f t="shared" si="2"/>
        <v>0</v>
      </c>
      <c r="O36" s="1116"/>
      <c r="P36" s="1141"/>
      <c r="Q36" s="1130"/>
      <c r="R36" s="1133"/>
      <c r="S36" s="1134"/>
      <c r="T36" s="1134"/>
      <c r="U36" s="1134">
        <v>0</v>
      </c>
      <c r="V36" s="1078">
        <f t="shared" si="1"/>
        <v>0</v>
      </c>
      <c r="W36" s="1130"/>
      <c r="X36" s="1133"/>
      <c r="Y36" s="1100"/>
    </row>
    <row r="37" spans="1:25" ht="34.5" customHeight="1">
      <c r="A37" s="1158" t="s">
        <v>499</v>
      </c>
      <c r="B37" s="1161">
        <v>2004</v>
      </c>
      <c r="C37" s="1005" t="s">
        <v>417</v>
      </c>
      <c r="D37" s="1001" t="s">
        <v>418</v>
      </c>
      <c r="E37" s="995" t="s">
        <v>370</v>
      </c>
      <c r="F37" s="1139">
        <v>3383</v>
      </c>
      <c r="G37" s="1081"/>
      <c r="H37" s="1076"/>
      <c r="I37" s="1112"/>
      <c r="J37" s="1113"/>
      <c r="K37" s="1132"/>
      <c r="L37" s="1132"/>
      <c r="M37" s="1138"/>
      <c r="N37" s="1078">
        <f t="shared" si="2"/>
        <v>0</v>
      </c>
      <c r="O37" s="1116"/>
      <c r="P37" s="1141"/>
      <c r="Q37" s="1130"/>
      <c r="R37" s="1133"/>
      <c r="S37" s="1133"/>
      <c r="T37" s="1134"/>
      <c r="U37" s="1134">
        <v>0</v>
      </c>
      <c r="V37" s="1078">
        <f t="shared" si="1"/>
        <v>0</v>
      </c>
      <c r="W37" s="1130"/>
      <c r="X37" s="1133"/>
      <c r="Y37" s="1100"/>
    </row>
    <row r="38" spans="1:25" ht="34.5" customHeight="1">
      <c r="A38" s="1158" t="s">
        <v>500</v>
      </c>
      <c r="B38" s="1161">
        <v>2004</v>
      </c>
      <c r="C38" s="995" t="s">
        <v>415</v>
      </c>
      <c r="D38" s="1001" t="s">
        <v>419</v>
      </c>
      <c r="E38" s="995" t="s">
        <v>370</v>
      </c>
      <c r="F38" s="1139">
        <v>3800</v>
      </c>
      <c r="G38" s="1081"/>
      <c r="H38" s="1076"/>
      <c r="I38" s="1112"/>
      <c r="J38" s="1113"/>
      <c r="K38" s="1132"/>
      <c r="L38" s="1132"/>
      <c r="M38" s="1138"/>
      <c r="N38" s="1078">
        <f t="shared" si="2"/>
        <v>0</v>
      </c>
      <c r="O38" s="1111"/>
      <c r="P38" s="1116" t="s">
        <v>386</v>
      </c>
      <c r="Q38" s="1130"/>
      <c r="R38" s="1133"/>
      <c r="S38" s="1133"/>
      <c r="T38" s="1134"/>
      <c r="U38" s="1134">
        <v>0</v>
      </c>
      <c r="V38" s="1078">
        <f t="shared" si="1"/>
        <v>0</v>
      </c>
      <c r="W38" s="1130"/>
      <c r="X38" s="1133"/>
      <c r="Y38" s="1100"/>
    </row>
    <row r="39" spans="1:25" ht="34.5" customHeight="1">
      <c r="A39" s="1158" t="s">
        <v>502</v>
      </c>
      <c r="B39" s="1161">
        <v>2004</v>
      </c>
      <c r="C39" s="995" t="s">
        <v>415</v>
      </c>
      <c r="D39" s="1001" t="s">
        <v>420</v>
      </c>
      <c r="E39" s="995" t="s">
        <v>513</v>
      </c>
      <c r="F39" s="1139">
        <v>1515</v>
      </c>
      <c r="G39" s="1081" t="s">
        <v>539</v>
      </c>
      <c r="H39" s="1076"/>
      <c r="I39" s="1112"/>
      <c r="J39" s="1113"/>
      <c r="K39" s="1132"/>
      <c r="L39" s="1132"/>
      <c r="M39" s="1138"/>
      <c r="N39" s="1078">
        <f t="shared" si="2"/>
        <v>0</v>
      </c>
      <c r="O39" s="1111"/>
      <c r="P39" s="1116" t="s">
        <v>386</v>
      </c>
      <c r="Q39" s="1130"/>
      <c r="R39" s="1133"/>
      <c r="S39" s="1133"/>
      <c r="T39" s="1134"/>
      <c r="U39" s="1134">
        <v>0</v>
      </c>
      <c r="V39" s="1078">
        <f t="shared" si="1"/>
        <v>0</v>
      </c>
      <c r="W39" s="1130"/>
      <c r="X39" s="1133"/>
      <c r="Y39" s="1100"/>
    </row>
    <row r="40" spans="1:25" ht="34.5" customHeight="1">
      <c r="A40" s="1158" t="s">
        <v>503</v>
      </c>
      <c r="B40" s="1161">
        <v>2004</v>
      </c>
      <c r="C40" s="1005" t="s">
        <v>421</v>
      </c>
      <c r="D40" s="1001" t="s">
        <v>422</v>
      </c>
      <c r="E40" s="995" t="s">
        <v>534</v>
      </c>
      <c r="F40" s="1139">
        <v>50</v>
      </c>
      <c r="G40" s="1081"/>
      <c r="H40" s="1076"/>
      <c r="I40" s="1112"/>
      <c r="J40" s="1113">
        <v>50</v>
      </c>
      <c r="K40" s="1113"/>
      <c r="L40" s="1113"/>
      <c r="M40" s="1140"/>
      <c r="N40" s="1078">
        <f t="shared" si="2"/>
        <v>50</v>
      </c>
      <c r="O40" s="1116" t="s">
        <v>539</v>
      </c>
      <c r="P40" s="1116"/>
      <c r="Q40" s="1081"/>
      <c r="R40" s="1076"/>
      <c r="S40" s="1076"/>
      <c r="T40" s="1077"/>
      <c r="U40" s="1077">
        <v>50</v>
      </c>
      <c r="V40" s="1078">
        <f t="shared" si="1"/>
        <v>50</v>
      </c>
      <c r="W40" s="1081"/>
      <c r="X40" s="1076"/>
      <c r="Y40" s="1100"/>
    </row>
    <row r="41" spans="1:25" ht="34.5" customHeight="1">
      <c r="A41" s="1158" t="s">
        <v>504</v>
      </c>
      <c r="B41" s="1161">
        <v>2005</v>
      </c>
      <c r="C41" s="995" t="s">
        <v>423</v>
      </c>
      <c r="D41" s="995" t="s">
        <v>424</v>
      </c>
      <c r="E41" s="995" t="s">
        <v>526</v>
      </c>
      <c r="F41" s="1139">
        <v>2000</v>
      </c>
      <c r="G41" s="1081"/>
      <c r="H41" s="1076"/>
      <c r="I41" s="1112"/>
      <c r="J41" s="1113"/>
      <c r="K41" s="1113">
        <v>2000</v>
      </c>
      <c r="L41" s="1113"/>
      <c r="M41" s="1140"/>
      <c r="N41" s="1078">
        <f t="shared" si="2"/>
        <v>2000</v>
      </c>
      <c r="O41" s="1117" t="s">
        <v>425</v>
      </c>
      <c r="P41" s="1116"/>
      <c r="Q41" s="1081"/>
      <c r="R41" s="1076"/>
      <c r="S41" s="1076"/>
      <c r="T41" s="1076"/>
      <c r="U41" s="1077">
        <v>2000</v>
      </c>
      <c r="V41" s="1078">
        <f t="shared" si="1"/>
        <v>2000</v>
      </c>
      <c r="W41" s="1081"/>
      <c r="X41" s="1076"/>
      <c r="Y41" s="1100"/>
    </row>
    <row r="42" spans="1:25" ht="34.5" customHeight="1">
      <c r="A42" s="1158" t="s">
        <v>506</v>
      </c>
      <c r="B42" s="1161">
        <v>2005</v>
      </c>
      <c r="C42" s="1005" t="s">
        <v>421</v>
      </c>
      <c r="D42" s="995" t="s">
        <v>426</v>
      </c>
      <c r="E42" s="995" t="s">
        <v>526</v>
      </c>
      <c r="F42" s="1139">
        <v>135</v>
      </c>
      <c r="G42" s="1081"/>
      <c r="H42" s="1076"/>
      <c r="I42" s="1112"/>
      <c r="J42" s="1113"/>
      <c r="K42" s="1113">
        <v>30</v>
      </c>
      <c r="L42" s="1113"/>
      <c r="M42" s="1140"/>
      <c r="N42" s="1078">
        <f t="shared" si="2"/>
        <v>30</v>
      </c>
      <c r="O42" s="1111" t="s">
        <v>427</v>
      </c>
      <c r="P42" s="1111"/>
      <c r="Q42" s="1081"/>
      <c r="R42" s="1076"/>
      <c r="S42" s="1076"/>
      <c r="T42" s="1076"/>
      <c r="U42" s="1077">
        <v>30</v>
      </c>
      <c r="V42" s="1078">
        <f t="shared" si="1"/>
        <v>30</v>
      </c>
      <c r="W42" s="1081"/>
      <c r="X42" s="1076"/>
      <c r="Y42" s="1100"/>
    </row>
    <row r="43" spans="1:25" ht="34.5" customHeight="1" thickBot="1">
      <c r="A43" s="1164" t="s">
        <v>507</v>
      </c>
      <c r="B43" s="1165">
        <v>2005</v>
      </c>
      <c r="C43" s="1006" t="s">
        <v>421</v>
      </c>
      <c r="D43" s="1007" t="s">
        <v>428</v>
      </c>
      <c r="E43" s="1007" t="s">
        <v>526</v>
      </c>
      <c r="F43" s="1144">
        <v>150</v>
      </c>
      <c r="G43" s="1145"/>
      <c r="H43" s="1146"/>
      <c r="I43" s="1147"/>
      <c r="J43" s="1148"/>
      <c r="K43" s="1148">
        <v>150</v>
      </c>
      <c r="L43" s="1148"/>
      <c r="M43" s="1149"/>
      <c r="N43" s="1150">
        <f t="shared" si="2"/>
        <v>150</v>
      </c>
      <c r="O43" s="1151" t="s">
        <v>429</v>
      </c>
      <c r="P43" s="1151"/>
      <c r="Q43" s="1145"/>
      <c r="R43" s="1146"/>
      <c r="S43" s="1146"/>
      <c r="T43" s="1146"/>
      <c r="U43" s="1152">
        <v>150</v>
      </c>
      <c r="V43" s="1150">
        <f t="shared" si="1"/>
        <v>150</v>
      </c>
      <c r="W43" s="1145"/>
      <c r="X43" s="1146"/>
      <c r="Y43" s="1153"/>
    </row>
    <row r="44" spans="1:25" ht="13.5" customHeight="1" thickBot="1" thickTop="1">
      <c r="A44" s="1447" t="s">
        <v>62</v>
      </c>
      <c r="B44" s="1436" t="s">
        <v>360</v>
      </c>
      <c r="C44" s="1439" t="s">
        <v>361</v>
      </c>
      <c r="D44" s="1439" t="s">
        <v>362</v>
      </c>
      <c r="E44" s="1439" t="s">
        <v>363</v>
      </c>
      <c r="F44" s="1444" t="s">
        <v>372</v>
      </c>
      <c r="G44" s="1420" t="s">
        <v>373</v>
      </c>
      <c r="H44" s="1421"/>
      <c r="I44" s="1421"/>
      <c r="J44" s="1421"/>
      <c r="K44" s="1421"/>
      <c r="L44" s="1421"/>
      <c r="M44" s="1421"/>
      <c r="N44" s="1421"/>
      <c r="O44" s="1422"/>
      <c r="P44" s="994"/>
      <c r="Q44" s="1423" t="s">
        <v>364</v>
      </c>
      <c r="R44" s="1424"/>
      <c r="S44" s="1424"/>
      <c r="T44" s="1424"/>
      <c r="U44" s="1424"/>
      <c r="V44" s="1424"/>
      <c r="W44" s="1424"/>
      <c r="X44" s="1424"/>
      <c r="Y44" s="1425"/>
    </row>
    <row r="45" spans="1:25" ht="11.25" customHeight="1" thickBot="1">
      <c r="A45" s="1448"/>
      <c r="B45" s="1437"/>
      <c r="C45" s="1440"/>
      <c r="D45" s="1440"/>
      <c r="E45" s="1442"/>
      <c r="F45" s="1445"/>
      <c r="G45" s="1414">
        <v>2001</v>
      </c>
      <c r="H45" s="1397">
        <v>2002</v>
      </c>
      <c r="I45" s="1397">
        <v>2003</v>
      </c>
      <c r="J45" s="1397">
        <v>2004</v>
      </c>
      <c r="K45" s="1397">
        <v>2005</v>
      </c>
      <c r="L45" s="1397">
        <v>2006</v>
      </c>
      <c r="M45" s="1397">
        <v>2007</v>
      </c>
      <c r="N45" s="1400" t="s">
        <v>365</v>
      </c>
      <c r="O45" s="1450" t="s">
        <v>374</v>
      </c>
      <c r="P45" s="1412" t="s">
        <v>366</v>
      </c>
      <c r="Q45" s="1414">
        <v>2001</v>
      </c>
      <c r="R45" s="1397">
        <v>2002</v>
      </c>
      <c r="S45" s="1397">
        <v>2003</v>
      </c>
      <c r="T45" s="1397">
        <v>2004</v>
      </c>
      <c r="U45" s="1397">
        <v>2005</v>
      </c>
      <c r="V45" s="1400" t="s">
        <v>365</v>
      </c>
      <c r="W45" s="1403">
        <v>2006</v>
      </c>
      <c r="X45" s="1404"/>
      <c r="Y45" s="1405"/>
    </row>
    <row r="46" spans="1:25" ht="13.5" customHeight="1">
      <c r="A46" s="1448"/>
      <c r="B46" s="1437"/>
      <c r="C46" s="1440"/>
      <c r="D46" s="1440"/>
      <c r="E46" s="1442"/>
      <c r="F46" s="1445"/>
      <c r="G46" s="1415"/>
      <c r="H46" s="1398"/>
      <c r="I46" s="1398"/>
      <c r="J46" s="1398"/>
      <c r="K46" s="1398"/>
      <c r="L46" s="1398"/>
      <c r="M46" s="1398"/>
      <c r="N46" s="1401"/>
      <c r="O46" s="1451"/>
      <c r="P46" s="1412"/>
      <c r="Q46" s="1415"/>
      <c r="R46" s="1398"/>
      <c r="S46" s="1398"/>
      <c r="T46" s="1398"/>
      <c r="U46" s="1398"/>
      <c r="V46" s="1401"/>
      <c r="W46" s="1406" t="s">
        <v>1199</v>
      </c>
      <c r="X46" s="1408" t="s">
        <v>375</v>
      </c>
      <c r="Y46" s="1410" t="s">
        <v>365</v>
      </c>
    </row>
    <row r="47" spans="1:25" ht="12.75" customHeight="1" thickBot="1">
      <c r="A47" s="1449"/>
      <c r="B47" s="1438"/>
      <c r="C47" s="1441"/>
      <c r="D47" s="1441"/>
      <c r="E47" s="1443"/>
      <c r="F47" s="1446"/>
      <c r="G47" s="1416"/>
      <c r="H47" s="1399"/>
      <c r="I47" s="1399"/>
      <c r="J47" s="1399"/>
      <c r="K47" s="1399"/>
      <c r="L47" s="1399"/>
      <c r="M47" s="1399"/>
      <c r="N47" s="1402"/>
      <c r="O47" s="1452"/>
      <c r="P47" s="1413"/>
      <c r="Q47" s="1416"/>
      <c r="R47" s="1399"/>
      <c r="S47" s="1399"/>
      <c r="T47" s="1399"/>
      <c r="U47" s="1399"/>
      <c r="V47" s="1402"/>
      <c r="W47" s="1407"/>
      <c r="X47" s="1409"/>
      <c r="Y47" s="1411"/>
    </row>
    <row r="48" spans="1:25" ht="34.5" customHeight="1" thickTop="1">
      <c r="A48" s="1166" t="s">
        <v>508</v>
      </c>
      <c r="B48" s="1167">
        <v>2005</v>
      </c>
      <c r="C48" s="1008" t="s">
        <v>421</v>
      </c>
      <c r="D48" s="1009" t="s">
        <v>430</v>
      </c>
      <c r="E48" s="1009" t="s">
        <v>505</v>
      </c>
      <c r="F48" s="1015">
        <v>500</v>
      </c>
      <c r="G48" s="1016"/>
      <c r="H48" s="1017"/>
      <c r="I48" s="1018"/>
      <c r="J48" s="1019"/>
      <c r="K48" s="1019"/>
      <c r="L48" s="1019"/>
      <c r="M48" s="1020"/>
      <c r="N48" s="1021">
        <f t="shared" si="2"/>
        <v>0</v>
      </c>
      <c r="O48" s="1022"/>
      <c r="P48" s="1023" t="s">
        <v>382</v>
      </c>
      <c r="Q48" s="1016"/>
      <c r="R48" s="1017"/>
      <c r="S48" s="1017"/>
      <c r="T48" s="1017"/>
      <c r="U48" s="1024">
        <v>0</v>
      </c>
      <c r="V48" s="1021">
        <f t="shared" si="1"/>
        <v>0</v>
      </c>
      <c r="W48" s="1016"/>
      <c r="X48" s="1017"/>
      <c r="Y48" s="1025"/>
    </row>
    <row r="49" spans="1:25" ht="34.5" customHeight="1">
      <c r="A49" s="1158" t="s">
        <v>511</v>
      </c>
      <c r="B49" s="1163">
        <v>2005</v>
      </c>
      <c r="C49" s="1003" t="s">
        <v>431</v>
      </c>
      <c r="D49" s="1003" t="s">
        <v>432</v>
      </c>
      <c r="E49" s="1003" t="s">
        <v>505</v>
      </c>
      <c r="F49" s="1026">
        <v>300</v>
      </c>
      <c r="G49" s="1027"/>
      <c r="H49" s="1028"/>
      <c r="I49" s="1029"/>
      <c r="J49" s="1030"/>
      <c r="K49" s="1030"/>
      <c r="L49" s="1030"/>
      <c r="M49" s="1031"/>
      <c r="N49" s="1032">
        <f t="shared" si="2"/>
        <v>0</v>
      </c>
      <c r="O49" s="1033"/>
      <c r="P49" s="1171" t="s">
        <v>433</v>
      </c>
      <c r="Q49" s="1027"/>
      <c r="R49" s="1028"/>
      <c r="S49" s="1028"/>
      <c r="T49" s="1028"/>
      <c r="U49" s="1034">
        <v>0</v>
      </c>
      <c r="V49" s="1032">
        <f t="shared" si="1"/>
        <v>0</v>
      </c>
      <c r="W49" s="1027"/>
      <c r="X49" s="1028"/>
      <c r="Y49" s="1035"/>
    </row>
    <row r="50" spans="1:25" ht="34.5" customHeight="1">
      <c r="A50" s="1158" t="s">
        <v>514</v>
      </c>
      <c r="B50" s="1161">
        <v>2005</v>
      </c>
      <c r="C50" s="998" t="s">
        <v>523</v>
      </c>
      <c r="D50" s="998" t="s">
        <v>434</v>
      </c>
      <c r="E50" s="998" t="s">
        <v>526</v>
      </c>
      <c r="F50" s="1036"/>
      <c r="G50" s="1037"/>
      <c r="H50" s="1038"/>
      <c r="I50" s="1039"/>
      <c r="J50" s="1040"/>
      <c r="K50" s="1041"/>
      <c r="L50" s="1042"/>
      <c r="M50" s="1040"/>
      <c r="N50" s="1032">
        <f t="shared" si="2"/>
        <v>0</v>
      </c>
      <c r="O50" s="1043" t="s">
        <v>435</v>
      </c>
      <c r="P50" s="1043"/>
      <c r="Q50" s="1037"/>
      <c r="R50" s="1038"/>
      <c r="S50" s="1038"/>
      <c r="T50" s="1038"/>
      <c r="U50" s="1044">
        <v>0</v>
      </c>
      <c r="V50" s="1032">
        <f t="shared" si="1"/>
        <v>0</v>
      </c>
      <c r="W50" s="1037"/>
      <c r="X50" s="1038"/>
      <c r="Y50" s="1035"/>
    </row>
    <row r="51" spans="1:25" ht="34.5" customHeight="1">
      <c r="A51" s="1168"/>
      <c r="B51" s="1163"/>
      <c r="C51" s="1010"/>
      <c r="D51" s="1003" t="s">
        <v>436</v>
      </c>
      <c r="E51" s="1003"/>
      <c r="F51" s="1026">
        <v>657</v>
      </c>
      <c r="G51" s="1027"/>
      <c r="H51" s="1028"/>
      <c r="I51" s="1029"/>
      <c r="J51" s="1031"/>
      <c r="K51" s="1045">
        <v>657</v>
      </c>
      <c r="L51" s="1046"/>
      <c r="M51" s="1031"/>
      <c r="N51" s="1032">
        <f t="shared" si="2"/>
        <v>657</v>
      </c>
      <c r="O51" s="1047" t="s">
        <v>437</v>
      </c>
      <c r="P51" s="1033"/>
      <c r="Q51" s="1027"/>
      <c r="R51" s="1028"/>
      <c r="S51" s="1028"/>
      <c r="T51" s="1028"/>
      <c r="U51" s="1034">
        <v>548</v>
      </c>
      <c r="V51" s="1032">
        <f t="shared" si="1"/>
        <v>548</v>
      </c>
      <c r="W51" s="1027"/>
      <c r="X51" s="1028"/>
      <c r="Y51" s="1035"/>
    </row>
    <row r="52" spans="1:25" ht="34.5" customHeight="1">
      <c r="A52" s="1168"/>
      <c r="B52" s="1163"/>
      <c r="C52" s="1010"/>
      <c r="D52" s="1003" t="s">
        <v>438</v>
      </c>
      <c r="E52" s="1003"/>
      <c r="F52" s="1026">
        <v>177</v>
      </c>
      <c r="G52" s="1027"/>
      <c r="H52" s="1028"/>
      <c r="I52" s="1029"/>
      <c r="J52" s="1031"/>
      <c r="K52" s="1045">
        <v>177</v>
      </c>
      <c r="L52" s="1046"/>
      <c r="M52" s="1031"/>
      <c r="N52" s="1032">
        <f t="shared" si="2"/>
        <v>177</v>
      </c>
      <c r="O52" s="1048" t="s">
        <v>439</v>
      </c>
      <c r="P52" s="1049"/>
      <c r="Q52" s="1027"/>
      <c r="R52" s="1028"/>
      <c r="S52" s="1028"/>
      <c r="T52" s="1028"/>
      <c r="U52" s="1034">
        <v>169</v>
      </c>
      <c r="V52" s="1032">
        <f t="shared" si="1"/>
        <v>169</v>
      </c>
      <c r="W52" s="1027"/>
      <c r="X52" s="1028"/>
      <c r="Y52" s="1035"/>
    </row>
    <row r="53" spans="1:25" ht="34.5" customHeight="1">
      <c r="A53" s="1168"/>
      <c r="B53" s="1163"/>
      <c r="C53" s="1010"/>
      <c r="D53" s="1003" t="s">
        <v>440</v>
      </c>
      <c r="E53" s="1003"/>
      <c r="F53" s="1026">
        <v>111</v>
      </c>
      <c r="G53" s="1027"/>
      <c r="H53" s="1028"/>
      <c r="I53" s="1029"/>
      <c r="J53" s="1031"/>
      <c r="K53" s="1045">
        <v>111</v>
      </c>
      <c r="L53" s="1046"/>
      <c r="M53" s="1031"/>
      <c r="N53" s="1032">
        <f t="shared" si="2"/>
        <v>111</v>
      </c>
      <c r="O53" s="1048" t="s">
        <v>441</v>
      </c>
      <c r="P53" s="1049"/>
      <c r="Q53" s="1027"/>
      <c r="R53" s="1028"/>
      <c r="S53" s="1028"/>
      <c r="T53" s="1028"/>
      <c r="U53" s="1034">
        <v>69</v>
      </c>
      <c r="V53" s="1032">
        <f t="shared" si="1"/>
        <v>69</v>
      </c>
      <c r="W53" s="1027"/>
      <c r="X53" s="1028"/>
      <c r="Y53" s="1035"/>
    </row>
    <row r="54" spans="1:25" ht="34.5" customHeight="1">
      <c r="A54" s="1158"/>
      <c r="B54" s="1161"/>
      <c r="C54" s="1005"/>
      <c r="D54" s="995" t="s">
        <v>442</v>
      </c>
      <c r="E54" s="995"/>
      <c r="F54" s="1036">
        <v>9</v>
      </c>
      <c r="G54" s="1037"/>
      <c r="H54" s="1038"/>
      <c r="I54" s="1039"/>
      <c r="J54" s="1040"/>
      <c r="K54" s="1050">
        <v>9</v>
      </c>
      <c r="L54" s="1042"/>
      <c r="M54" s="1040"/>
      <c r="N54" s="1032">
        <f t="shared" si="2"/>
        <v>9</v>
      </c>
      <c r="O54" s="1051" t="s">
        <v>443</v>
      </c>
      <c r="P54" s="1052"/>
      <c r="Q54" s="1037"/>
      <c r="R54" s="1038"/>
      <c r="S54" s="1038"/>
      <c r="T54" s="1038"/>
      <c r="U54" s="1044">
        <v>2</v>
      </c>
      <c r="V54" s="1032">
        <f t="shared" si="1"/>
        <v>2</v>
      </c>
      <c r="W54" s="1037"/>
      <c r="X54" s="1038"/>
      <c r="Y54" s="1035"/>
    </row>
    <row r="55" spans="1:25" ht="34.5" customHeight="1">
      <c r="A55" s="1169" t="s">
        <v>516</v>
      </c>
      <c r="B55" s="1159">
        <v>2005</v>
      </c>
      <c r="C55" s="998" t="s">
        <v>523</v>
      </c>
      <c r="D55" s="998" t="s">
        <v>444</v>
      </c>
      <c r="E55" s="998" t="s">
        <v>526</v>
      </c>
      <c r="F55" s="1053"/>
      <c r="G55" s="1054"/>
      <c r="H55" s="1055"/>
      <c r="I55" s="1056"/>
      <c r="J55" s="1057"/>
      <c r="K55" s="1058"/>
      <c r="L55" s="1059"/>
      <c r="M55" s="1057"/>
      <c r="N55" s="1060">
        <f t="shared" si="2"/>
        <v>0</v>
      </c>
      <c r="O55" s="1061"/>
      <c r="P55" s="1062"/>
      <c r="Q55" s="1054"/>
      <c r="R55" s="1055"/>
      <c r="S55" s="1055"/>
      <c r="T55" s="1055"/>
      <c r="U55" s="1063">
        <v>0</v>
      </c>
      <c r="V55" s="1060">
        <f t="shared" si="1"/>
        <v>0</v>
      </c>
      <c r="W55" s="1054"/>
      <c r="X55" s="1055"/>
      <c r="Y55" s="1064"/>
    </row>
    <row r="56" spans="1:25" ht="34.5" customHeight="1">
      <c r="A56" s="1168"/>
      <c r="B56" s="1163"/>
      <c r="C56" s="1010"/>
      <c r="D56" s="1003" t="s">
        <v>445</v>
      </c>
      <c r="E56" s="1003"/>
      <c r="F56" s="1026">
        <v>969</v>
      </c>
      <c r="G56" s="1027"/>
      <c r="H56" s="1028"/>
      <c r="I56" s="1029"/>
      <c r="J56" s="1031"/>
      <c r="K56" s="1045">
        <v>969</v>
      </c>
      <c r="L56" s="1046"/>
      <c r="M56" s="1031"/>
      <c r="N56" s="1032">
        <f t="shared" si="2"/>
        <v>969</v>
      </c>
      <c r="O56" s="1065"/>
      <c r="P56" s="1049"/>
      <c r="Q56" s="1027"/>
      <c r="R56" s="1028"/>
      <c r="S56" s="1028"/>
      <c r="T56" s="1028"/>
      <c r="U56" s="1034">
        <v>0</v>
      </c>
      <c r="V56" s="1032">
        <f t="shared" si="1"/>
        <v>0</v>
      </c>
      <c r="W56" s="1037">
        <v>969</v>
      </c>
      <c r="X56" s="1066"/>
      <c r="Y56" s="1035"/>
    </row>
    <row r="57" spans="1:25" ht="34.5" customHeight="1">
      <c r="A57" s="1168"/>
      <c r="B57" s="1163"/>
      <c r="C57" s="1010"/>
      <c r="D57" s="1003" t="s">
        <v>446</v>
      </c>
      <c r="E57" s="1003"/>
      <c r="F57" s="1026">
        <v>872</v>
      </c>
      <c r="G57" s="1027"/>
      <c r="H57" s="1028"/>
      <c r="I57" s="1029"/>
      <c r="J57" s="1031"/>
      <c r="K57" s="1050">
        <v>872</v>
      </c>
      <c r="L57" s="1046"/>
      <c r="M57" s="1031"/>
      <c r="N57" s="1032">
        <f t="shared" si="2"/>
        <v>872</v>
      </c>
      <c r="O57" s="1065"/>
      <c r="P57" s="1049"/>
      <c r="Q57" s="1027"/>
      <c r="R57" s="1028"/>
      <c r="S57" s="1028"/>
      <c r="T57" s="1028"/>
      <c r="U57" s="1034">
        <v>0</v>
      </c>
      <c r="V57" s="1032">
        <f t="shared" si="1"/>
        <v>0</v>
      </c>
      <c r="W57" s="1037">
        <v>872</v>
      </c>
      <c r="X57" s="1066"/>
      <c r="Y57" s="1035"/>
    </row>
    <row r="58" spans="1:25" ht="34.5" customHeight="1">
      <c r="A58" s="1168"/>
      <c r="B58" s="1163"/>
      <c r="C58" s="1003"/>
      <c r="D58" s="1003" t="s">
        <v>447</v>
      </c>
      <c r="E58" s="1003" t="s">
        <v>539</v>
      </c>
      <c r="F58" s="1026">
        <v>37</v>
      </c>
      <c r="G58" s="1027"/>
      <c r="H58" s="1028"/>
      <c r="I58" s="1029"/>
      <c r="J58" s="1031"/>
      <c r="K58" s="1045">
        <v>37</v>
      </c>
      <c r="L58" s="1046"/>
      <c r="M58" s="1031"/>
      <c r="N58" s="1032">
        <f t="shared" si="2"/>
        <v>37</v>
      </c>
      <c r="O58" s="1065"/>
      <c r="P58" s="1049"/>
      <c r="Q58" s="1027"/>
      <c r="R58" s="1028"/>
      <c r="S58" s="1028"/>
      <c r="T58" s="1028"/>
      <c r="U58" s="1034">
        <v>0</v>
      </c>
      <c r="V58" s="1032">
        <f t="shared" si="1"/>
        <v>0</v>
      </c>
      <c r="W58" s="1037">
        <v>37</v>
      </c>
      <c r="X58" s="1066"/>
      <c r="Y58" s="1035"/>
    </row>
    <row r="59" spans="1:25" ht="34.5" customHeight="1">
      <c r="A59" s="1168" t="s">
        <v>517</v>
      </c>
      <c r="B59" s="1163">
        <v>2005</v>
      </c>
      <c r="C59" s="1003" t="s">
        <v>448</v>
      </c>
      <c r="D59" s="1003" t="s">
        <v>449</v>
      </c>
      <c r="E59" s="1003" t="s">
        <v>488</v>
      </c>
      <c r="F59" s="1026">
        <v>31694</v>
      </c>
      <c r="G59" s="1027"/>
      <c r="H59" s="1028"/>
      <c r="I59" s="1029"/>
      <c r="J59" s="1031"/>
      <c r="K59" s="1041">
        <v>29292</v>
      </c>
      <c r="L59" s="1046"/>
      <c r="M59" s="1031"/>
      <c r="N59" s="1032">
        <f t="shared" si="2"/>
        <v>29292</v>
      </c>
      <c r="O59" s="1065" t="s">
        <v>450</v>
      </c>
      <c r="P59" s="1049"/>
      <c r="Q59" s="1027"/>
      <c r="R59" s="1028"/>
      <c r="S59" s="1028"/>
      <c r="T59" s="1028"/>
      <c r="U59" s="1034">
        <v>29292</v>
      </c>
      <c r="V59" s="1032">
        <f t="shared" si="1"/>
        <v>29292</v>
      </c>
      <c r="W59" s="1027"/>
      <c r="X59" s="1028"/>
      <c r="Y59" s="1035"/>
    </row>
    <row r="60" spans="1:25" ht="34.5" customHeight="1">
      <c r="A60" s="1168" t="s">
        <v>518</v>
      </c>
      <c r="B60" s="1163">
        <v>2005</v>
      </c>
      <c r="C60" s="1003" t="s">
        <v>451</v>
      </c>
      <c r="D60" s="1003" t="s">
        <v>452</v>
      </c>
      <c r="E60" s="1003" t="s">
        <v>453</v>
      </c>
      <c r="F60" s="1026">
        <v>53644</v>
      </c>
      <c r="G60" s="1027"/>
      <c r="H60" s="1028"/>
      <c r="I60" s="1029"/>
      <c r="J60" s="1030"/>
      <c r="K60" s="1030">
        <v>29485</v>
      </c>
      <c r="L60" s="1030"/>
      <c r="M60" s="1031"/>
      <c r="N60" s="1032">
        <v>29485</v>
      </c>
      <c r="O60" s="1067" t="s">
        <v>454</v>
      </c>
      <c r="P60" s="1049"/>
      <c r="Q60" s="1027"/>
      <c r="R60" s="1028"/>
      <c r="S60" s="1028"/>
      <c r="T60" s="1028"/>
      <c r="U60" s="1034">
        <v>0</v>
      </c>
      <c r="V60" s="1032">
        <f t="shared" si="1"/>
        <v>0</v>
      </c>
      <c r="W60" s="1027">
        <v>29485</v>
      </c>
      <c r="X60" s="1028"/>
      <c r="Y60" s="1035">
        <f>SUM(W60:X60)</f>
        <v>29485</v>
      </c>
    </row>
    <row r="61" spans="1:25" ht="34.5" customHeight="1">
      <c r="A61" s="1168" t="s">
        <v>519</v>
      </c>
      <c r="B61" s="1163">
        <v>2005</v>
      </c>
      <c r="C61" s="1002" t="s">
        <v>533</v>
      </c>
      <c r="D61" s="1004" t="s">
        <v>455</v>
      </c>
      <c r="E61" s="995" t="s">
        <v>371</v>
      </c>
      <c r="F61" s="1026">
        <v>17500</v>
      </c>
      <c r="G61" s="1027"/>
      <c r="H61" s="1028"/>
      <c r="I61" s="1029"/>
      <c r="J61" s="1030"/>
      <c r="K61" s="1030">
        <v>2000</v>
      </c>
      <c r="L61" s="1030">
        <v>5600</v>
      </c>
      <c r="M61" s="1031"/>
      <c r="N61" s="1032">
        <f>SUM(G61:M61)</f>
        <v>7600</v>
      </c>
      <c r="O61" s="1065" t="s">
        <v>456</v>
      </c>
      <c r="P61" s="1049" t="s">
        <v>539</v>
      </c>
      <c r="Q61" s="1027"/>
      <c r="R61" s="1028"/>
      <c r="S61" s="1028"/>
      <c r="T61" s="1028"/>
      <c r="U61" s="1034">
        <v>2000</v>
      </c>
      <c r="V61" s="1032">
        <f t="shared" si="1"/>
        <v>2000</v>
      </c>
      <c r="W61" s="1027"/>
      <c r="X61" s="1028">
        <v>5600</v>
      </c>
      <c r="Y61" s="1035">
        <v>5600</v>
      </c>
    </row>
    <row r="62" spans="1:25" ht="34.5" customHeight="1">
      <c r="A62" s="1168" t="s">
        <v>522</v>
      </c>
      <c r="B62" s="1163">
        <v>2005</v>
      </c>
      <c r="C62" s="1003" t="s">
        <v>448</v>
      </c>
      <c r="D62" s="1004" t="s">
        <v>457</v>
      </c>
      <c r="E62" s="1003" t="s">
        <v>458</v>
      </c>
      <c r="F62" s="1026">
        <v>5074</v>
      </c>
      <c r="G62" s="1027"/>
      <c r="H62" s="1028"/>
      <c r="I62" s="1029"/>
      <c r="J62" s="1030"/>
      <c r="K62" s="1030">
        <v>230</v>
      </c>
      <c r="L62" s="1030">
        <v>4200</v>
      </c>
      <c r="M62" s="1031"/>
      <c r="N62" s="1032">
        <f>SUM(G62:M62)</f>
        <v>4430</v>
      </c>
      <c r="O62" s="1065" t="s">
        <v>459</v>
      </c>
      <c r="P62" s="1049"/>
      <c r="Q62" s="1027"/>
      <c r="R62" s="1028"/>
      <c r="S62" s="1028"/>
      <c r="T62" s="1028"/>
      <c r="U62" s="1034">
        <v>0</v>
      </c>
      <c r="V62" s="1032">
        <f t="shared" si="1"/>
        <v>0</v>
      </c>
      <c r="W62" s="1027">
        <v>230</v>
      </c>
      <c r="X62" s="1028">
        <v>4200</v>
      </c>
      <c r="Y62" s="1035">
        <f aca="true" t="shared" si="3" ref="Y62:Y67">SUM(W62:X62)</f>
        <v>4430</v>
      </c>
    </row>
    <row r="63" spans="1:25" ht="34.5" customHeight="1">
      <c r="A63" s="1168" t="s">
        <v>527</v>
      </c>
      <c r="B63" s="1163">
        <v>2005</v>
      </c>
      <c r="C63" s="1003" t="s">
        <v>448</v>
      </c>
      <c r="D63" s="1004" t="s">
        <v>460</v>
      </c>
      <c r="E63" s="1003" t="s">
        <v>458</v>
      </c>
      <c r="F63" s="1026">
        <v>10516</v>
      </c>
      <c r="G63" s="1027"/>
      <c r="H63" s="1028"/>
      <c r="I63" s="1029"/>
      <c r="J63" s="1030"/>
      <c r="K63" s="1030"/>
      <c r="L63" s="1030"/>
      <c r="M63" s="1031"/>
      <c r="N63" s="1032"/>
      <c r="O63" s="1065"/>
      <c r="P63" s="1027" t="s">
        <v>1026</v>
      </c>
      <c r="Q63" s="1027"/>
      <c r="R63" s="1028"/>
      <c r="S63" s="1028"/>
      <c r="T63" s="1028"/>
      <c r="U63" s="1034">
        <v>0</v>
      </c>
      <c r="V63" s="1032">
        <f t="shared" si="1"/>
        <v>0</v>
      </c>
      <c r="W63" s="1027"/>
      <c r="X63" s="1028"/>
      <c r="Y63" s="1035">
        <f t="shared" si="3"/>
        <v>0</v>
      </c>
    </row>
    <row r="64" spans="1:25" ht="34.5" customHeight="1">
      <c r="A64" s="1168" t="s">
        <v>528</v>
      </c>
      <c r="B64" s="1163">
        <v>2005</v>
      </c>
      <c r="C64" s="1003" t="s">
        <v>448</v>
      </c>
      <c r="D64" s="1004" t="s">
        <v>461</v>
      </c>
      <c r="E64" s="1003" t="s">
        <v>458</v>
      </c>
      <c r="F64" s="1026">
        <v>12939</v>
      </c>
      <c r="G64" s="1027"/>
      <c r="H64" s="1028"/>
      <c r="I64" s="1029"/>
      <c r="J64" s="1030"/>
      <c r="K64" s="1030"/>
      <c r="L64" s="1030">
        <v>3506</v>
      </c>
      <c r="M64" s="1031">
        <v>8687</v>
      </c>
      <c r="N64" s="1032">
        <f>SUM(G64:M64)</f>
        <v>12193</v>
      </c>
      <c r="O64" s="1065"/>
      <c r="P64" s="1027"/>
      <c r="Q64" s="1027"/>
      <c r="R64" s="1028"/>
      <c r="S64" s="1028"/>
      <c r="T64" s="1028"/>
      <c r="U64" s="1034">
        <v>0</v>
      </c>
      <c r="V64" s="1032">
        <f t="shared" si="1"/>
        <v>0</v>
      </c>
      <c r="W64" s="1027"/>
      <c r="X64" s="1028"/>
      <c r="Y64" s="1035">
        <f t="shared" si="3"/>
        <v>0</v>
      </c>
    </row>
    <row r="65" spans="1:25" ht="34.5" customHeight="1">
      <c r="A65" s="1168" t="s">
        <v>530</v>
      </c>
      <c r="B65" s="1163">
        <v>2005</v>
      </c>
      <c r="C65" s="1003" t="s">
        <v>448</v>
      </c>
      <c r="D65" s="1004" t="s">
        <v>462</v>
      </c>
      <c r="E65" s="1003" t="s">
        <v>458</v>
      </c>
      <c r="F65" s="1026">
        <v>6957</v>
      </c>
      <c r="G65" s="1027"/>
      <c r="H65" s="1028"/>
      <c r="I65" s="1029"/>
      <c r="J65" s="1030"/>
      <c r="K65" s="1030"/>
      <c r="L65" s="1030">
        <v>1424</v>
      </c>
      <c r="M65" s="1031">
        <v>3568</v>
      </c>
      <c r="N65" s="1032">
        <f>SUM(G65:M65)</f>
        <v>4992</v>
      </c>
      <c r="O65" s="1065"/>
      <c r="P65" s="1181"/>
      <c r="Q65" s="1027"/>
      <c r="R65" s="1028"/>
      <c r="S65" s="1028"/>
      <c r="T65" s="1028"/>
      <c r="U65" s="1034">
        <v>0</v>
      </c>
      <c r="V65" s="1032">
        <f t="shared" si="1"/>
        <v>0</v>
      </c>
      <c r="W65" s="1027"/>
      <c r="X65" s="1028"/>
      <c r="Y65" s="1035">
        <f t="shared" si="3"/>
        <v>0</v>
      </c>
    </row>
    <row r="66" spans="1:25" ht="34.5" customHeight="1">
      <c r="A66" s="1168" t="s">
        <v>531</v>
      </c>
      <c r="B66" s="1163">
        <v>2005</v>
      </c>
      <c r="C66" s="995" t="s">
        <v>1039</v>
      </c>
      <c r="D66" s="1004" t="s">
        <v>463</v>
      </c>
      <c r="E66" s="995" t="s">
        <v>371</v>
      </c>
      <c r="F66" s="1026">
        <v>2500000</v>
      </c>
      <c r="G66" s="1027"/>
      <c r="H66" s="1028"/>
      <c r="I66" s="1029"/>
      <c r="J66" s="1030"/>
      <c r="K66" s="1030"/>
      <c r="L66" s="1030"/>
      <c r="M66" s="1030"/>
      <c r="N66" s="1068">
        <f>SUM(G66:L66)</f>
        <v>0</v>
      </c>
      <c r="O66" s="1065"/>
      <c r="P66" s="1069" t="s">
        <v>382</v>
      </c>
      <c r="Q66" s="1027"/>
      <c r="R66" s="1028"/>
      <c r="S66" s="1028"/>
      <c r="T66" s="1028"/>
      <c r="U66" s="1034">
        <v>0</v>
      </c>
      <c r="V66" s="1032">
        <f t="shared" si="1"/>
        <v>0</v>
      </c>
      <c r="W66" s="1027"/>
      <c r="X66" s="1028"/>
      <c r="Y66" s="1035">
        <f t="shared" si="3"/>
        <v>0</v>
      </c>
    </row>
    <row r="67" spans="1:25" ht="34.5" customHeight="1" thickBot="1">
      <c r="A67" s="1168" t="s">
        <v>532</v>
      </c>
      <c r="B67" s="1170" t="s">
        <v>464</v>
      </c>
      <c r="C67" s="1011" t="s">
        <v>465</v>
      </c>
      <c r="D67" s="1011" t="s">
        <v>466</v>
      </c>
      <c r="E67" s="1011" t="s">
        <v>467</v>
      </c>
      <c r="F67" s="1070">
        <v>23358</v>
      </c>
      <c r="G67" s="1027"/>
      <c r="H67" s="1038"/>
      <c r="I67" s="1039"/>
      <c r="J67" s="1041"/>
      <c r="K67" s="1041">
        <v>873</v>
      </c>
      <c r="L67" s="1041">
        <v>22485</v>
      </c>
      <c r="M67" s="1041"/>
      <c r="N67" s="1032">
        <f>SUM(K67:M67)</f>
        <v>23358</v>
      </c>
      <c r="O67" s="1043"/>
      <c r="P67" s="1052"/>
      <c r="Q67" s="1037"/>
      <c r="R67" s="1038"/>
      <c r="S67" s="1038"/>
      <c r="T67" s="1038"/>
      <c r="U67" s="1044">
        <v>873</v>
      </c>
      <c r="V67" s="1032">
        <f t="shared" si="1"/>
        <v>873</v>
      </c>
      <c r="W67" s="1037"/>
      <c r="X67" s="1038">
        <v>22485</v>
      </c>
      <c r="Y67" s="1035">
        <f t="shared" si="3"/>
        <v>22485</v>
      </c>
    </row>
    <row r="68" spans="1:25" ht="30" customHeight="1" thickBot="1">
      <c r="A68" s="1012"/>
      <c r="B68" s="1013"/>
      <c r="C68" s="1014"/>
      <c r="D68" s="1014"/>
      <c r="E68" s="1013"/>
      <c r="F68" s="1071">
        <f>SUM(F12:F66)</f>
        <v>4466696</v>
      </c>
      <c r="G68" s="1071">
        <f aca="true" t="shared" si="4" ref="G68:N68">SUM(G11:G67)</f>
        <v>10001</v>
      </c>
      <c r="H68" s="1071">
        <f t="shared" si="4"/>
        <v>2502</v>
      </c>
      <c r="I68" s="1071">
        <f t="shared" si="4"/>
        <v>4718</v>
      </c>
      <c r="J68" s="1071">
        <f t="shared" si="4"/>
        <v>108724</v>
      </c>
      <c r="K68" s="1071">
        <f t="shared" si="4"/>
        <v>221285</v>
      </c>
      <c r="L68" s="1071">
        <f t="shared" si="4"/>
        <v>170335</v>
      </c>
      <c r="M68" s="1071">
        <f t="shared" si="4"/>
        <v>158952</v>
      </c>
      <c r="N68" s="1071">
        <f t="shared" si="4"/>
        <v>662489</v>
      </c>
      <c r="O68" s="1071"/>
      <c r="P68" s="1072">
        <f>SUM(P11:P41)</f>
        <v>0</v>
      </c>
      <c r="Q68" s="1071">
        <f aca="true" t="shared" si="5" ref="Q68:Y68">SUM(Q11:Q67)</f>
        <v>2001</v>
      </c>
      <c r="R68" s="1071">
        <f t="shared" si="5"/>
        <v>6002</v>
      </c>
      <c r="S68" s="1071">
        <f t="shared" si="5"/>
        <v>2003</v>
      </c>
      <c r="T68" s="1071">
        <f t="shared" si="5"/>
        <v>28827</v>
      </c>
      <c r="U68" s="1071">
        <f t="shared" si="5"/>
        <v>214127</v>
      </c>
      <c r="V68" s="1071">
        <f t="shared" si="5"/>
        <v>242945</v>
      </c>
      <c r="W68" s="1071">
        <f t="shared" si="5"/>
        <v>93237</v>
      </c>
      <c r="X68" s="1071">
        <f t="shared" si="5"/>
        <v>163399</v>
      </c>
      <c r="Y68" s="1073">
        <f t="shared" si="5"/>
        <v>252752</v>
      </c>
    </row>
    <row r="69" spans="1:25" ht="12.75" customHeight="1" thickTop="1">
      <c r="A69" s="958"/>
      <c r="B69" s="958"/>
      <c r="C69" s="959"/>
      <c r="D69" s="959"/>
      <c r="E69" s="958"/>
      <c r="F69" s="956"/>
      <c r="G69" s="956"/>
      <c r="H69" s="956"/>
      <c r="I69" s="956"/>
      <c r="J69" s="956"/>
      <c r="K69" s="956"/>
      <c r="L69" s="956"/>
      <c r="M69" s="956"/>
      <c r="N69" s="956"/>
      <c r="O69" s="956"/>
      <c r="P69" s="956"/>
      <c r="Q69" s="956"/>
      <c r="R69" s="956"/>
      <c r="S69" s="956"/>
      <c r="T69" s="956"/>
      <c r="U69" s="956"/>
      <c r="V69" s="956"/>
      <c r="W69" s="956"/>
      <c r="X69" s="956"/>
      <c r="Y69" s="956"/>
    </row>
    <row r="70" spans="3:23" ht="15">
      <c r="C70" s="943"/>
      <c r="D70" s="943"/>
      <c r="S70" s="1172" t="s">
        <v>468</v>
      </c>
      <c r="T70" s="1172"/>
      <c r="U70" s="1172"/>
      <c r="V70" s="1172"/>
      <c r="W70" s="1177">
        <v>11280</v>
      </c>
    </row>
    <row r="71" spans="1:25" ht="15">
      <c r="A71" s="945"/>
      <c r="B71" s="1172" t="s">
        <v>485</v>
      </c>
      <c r="C71" s="1173" t="s">
        <v>469</v>
      </c>
      <c r="D71" s="1174"/>
      <c r="E71" s="1174"/>
      <c r="F71" s="1174"/>
      <c r="G71" s="1174"/>
      <c r="H71" s="1174"/>
      <c r="I71" s="1172"/>
      <c r="J71" s="1172"/>
      <c r="K71" s="1172"/>
      <c r="L71" s="1172"/>
      <c r="M71" s="1172"/>
      <c r="N71" s="947"/>
      <c r="O71" s="947"/>
      <c r="P71" s="946"/>
      <c r="Q71" s="946"/>
      <c r="R71" s="946"/>
      <c r="S71" s="1173" t="s">
        <v>470</v>
      </c>
      <c r="T71" s="1174"/>
      <c r="U71" s="1174"/>
      <c r="V71" s="1174"/>
      <c r="W71" s="1178">
        <v>124153</v>
      </c>
      <c r="X71" s="949"/>
      <c r="Y71" s="944"/>
    </row>
    <row r="72" spans="1:25" ht="15">
      <c r="A72" s="950"/>
      <c r="B72" s="1175" t="s">
        <v>471</v>
      </c>
      <c r="C72" s="1176" t="s">
        <v>472</v>
      </c>
      <c r="D72" s="1174"/>
      <c r="E72" s="1174"/>
      <c r="F72" s="1174"/>
      <c r="G72" s="1174"/>
      <c r="H72" s="1174"/>
      <c r="I72" s="1172"/>
      <c r="J72" s="1172"/>
      <c r="K72" s="1172"/>
      <c r="L72" s="1172"/>
      <c r="M72" s="1177"/>
      <c r="N72" s="944"/>
      <c r="O72" s="944"/>
      <c r="P72" s="944"/>
      <c r="S72" s="1177" t="s">
        <v>1009</v>
      </c>
      <c r="T72" s="1172" t="s">
        <v>473</v>
      </c>
      <c r="U72" s="1172" t="s">
        <v>474</v>
      </c>
      <c r="V72" s="1172" t="s">
        <v>475</v>
      </c>
      <c r="W72" s="1177">
        <v>12000</v>
      </c>
      <c r="X72" s="949"/>
      <c r="Y72" s="944"/>
    </row>
    <row r="73" spans="1:25" ht="15">
      <c r="A73" s="950"/>
      <c r="B73" s="950"/>
      <c r="D73" s="826"/>
      <c r="E73" s="826"/>
      <c r="F73" s="826"/>
      <c r="G73" s="826"/>
      <c r="H73" s="826"/>
      <c r="I73" s="826"/>
      <c r="J73" s="826"/>
      <c r="K73" s="826"/>
      <c r="L73" s="826"/>
      <c r="M73" s="826"/>
      <c r="N73" s="944"/>
      <c r="O73" s="948"/>
      <c r="P73" s="948"/>
      <c r="Q73" s="826"/>
      <c r="R73" s="826"/>
      <c r="S73" s="1178" t="s">
        <v>476</v>
      </c>
      <c r="T73" s="1173"/>
      <c r="U73" s="1173"/>
      <c r="V73" s="1173"/>
      <c r="W73" s="1177">
        <v>6996</v>
      </c>
      <c r="X73" s="947"/>
      <c r="Y73" s="948"/>
    </row>
    <row r="74" spans="1:24" ht="15.75" customHeight="1">
      <c r="A74" s="950"/>
      <c r="B74" s="950"/>
      <c r="C74" s="951"/>
      <c r="D74" s="826"/>
      <c r="E74" s="826"/>
      <c r="F74" s="952"/>
      <c r="G74" s="953"/>
      <c r="H74" s="953"/>
      <c r="I74" s="944"/>
      <c r="N74" s="948"/>
      <c r="Q74" s="944"/>
      <c r="S74" s="1172" t="s">
        <v>477</v>
      </c>
      <c r="T74" s="1172"/>
      <c r="U74" s="1172"/>
      <c r="V74" s="1172"/>
      <c r="W74" s="1177"/>
      <c r="X74" s="949"/>
    </row>
    <row r="75" spans="1:24" ht="15.75" customHeight="1">
      <c r="A75" s="950"/>
      <c r="B75" s="950"/>
      <c r="C75" s="951"/>
      <c r="D75" s="826"/>
      <c r="E75" s="826"/>
      <c r="F75" s="952"/>
      <c r="G75" s="953"/>
      <c r="H75" s="953"/>
      <c r="I75" s="944"/>
      <c r="N75" s="948"/>
      <c r="Q75" s="944"/>
      <c r="S75" s="1172" t="s">
        <v>478</v>
      </c>
      <c r="T75" s="1172"/>
      <c r="U75" s="1172"/>
      <c r="V75" s="1172"/>
      <c r="W75" s="1177">
        <v>1785</v>
      </c>
      <c r="X75" s="949"/>
    </row>
    <row r="76" spans="1:24" ht="15.75" customHeight="1">
      <c r="A76" s="950"/>
      <c r="B76" s="950"/>
      <c r="C76" s="951"/>
      <c r="D76" s="826"/>
      <c r="E76" s="826"/>
      <c r="F76" s="952"/>
      <c r="G76" s="953"/>
      <c r="H76" s="953"/>
      <c r="I76" s="944"/>
      <c r="N76" s="948"/>
      <c r="Q76" s="944"/>
      <c r="S76" s="1172" t="s">
        <v>479</v>
      </c>
      <c r="T76" s="1172" t="s">
        <v>480</v>
      </c>
      <c r="U76" s="1172"/>
      <c r="V76" s="1172"/>
      <c r="W76" s="1177">
        <v>2480</v>
      </c>
      <c r="X76" s="949"/>
    </row>
    <row r="77" spans="1:24" ht="15">
      <c r="A77" s="942"/>
      <c r="B77" s="942"/>
      <c r="C77" s="954"/>
      <c r="G77" s="944"/>
      <c r="H77" s="944"/>
      <c r="I77" s="944"/>
      <c r="J77" s="944"/>
      <c r="K77" s="944"/>
      <c r="L77" s="944"/>
      <c r="M77" s="944"/>
      <c r="O77" s="944"/>
      <c r="P77" s="944"/>
      <c r="Q77" s="944"/>
      <c r="S77" s="1172" t="s">
        <v>481</v>
      </c>
      <c r="T77" s="1172"/>
      <c r="U77" s="1172"/>
      <c r="V77" s="1172"/>
      <c r="W77" s="1177">
        <v>50</v>
      </c>
      <c r="X77" s="954"/>
    </row>
    <row r="78" spans="1:24" ht="15">
      <c r="A78" s="942"/>
      <c r="B78" s="942"/>
      <c r="G78" s="944"/>
      <c r="H78" s="944"/>
      <c r="I78" s="944"/>
      <c r="J78" s="944"/>
      <c r="K78" s="944"/>
      <c r="L78" s="944"/>
      <c r="M78" s="944"/>
      <c r="N78" s="944"/>
      <c r="P78" s="944"/>
      <c r="Q78" s="944"/>
      <c r="S78" s="1177" t="s">
        <v>482</v>
      </c>
      <c r="T78" s="1177"/>
      <c r="U78" s="1177"/>
      <c r="V78" s="1172"/>
      <c r="W78" s="1177">
        <v>500</v>
      </c>
      <c r="X78" s="949"/>
    </row>
    <row r="79" spans="1:24" ht="15">
      <c r="A79" s="942"/>
      <c r="B79" s="942"/>
      <c r="C79" s="954"/>
      <c r="G79" s="944"/>
      <c r="H79" s="944"/>
      <c r="I79" s="944"/>
      <c r="J79" s="944"/>
      <c r="K79" s="944"/>
      <c r="L79" s="944"/>
      <c r="M79" s="944"/>
      <c r="N79" s="944"/>
      <c r="O79" s="944"/>
      <c r="P79" s="944"/>
      <c r="Q79" s="944"/>
      <c r="S79" s="1177" t="s">
        <v>483</v>
      </c>
      <c r="T79" s="1177"/>
      <c r="U79" s="1177"/>
      <c r="V79" s="1172"/>
      <c r="W79" s="1177">
        <v>4000</v>
      </c>
      <c r="X79" s="949"/>
    </row>
    <row r="80" spans="19:23" ht="15">
      <c r="S80" s="1177" t="s">
        <v>309</v>
      </c>
      <c r="T80" s="1177"/>
      <c r="U80" s="1177"/>
      <c r="V80" s="1172"/>
      <c r="W80" s="1177">
        <v>15000</v>
      </c>
    </row>
    <row r="81" spans="19:23" ht="15">
      <c r="S81" s="1177" t="s">
        <v>410</v>
      </c>
      <c r="T81" s="1177"/>
      <c r="U81" s="1177"/>
      <c r="V81" s="1172"/>
      <c r="W81" s="1177">
        <v>2542</v>
      </c>
    </row>
    <row r="82" spans="19:23" ht="15">
      <c r="S82" s="1177" t="s">
        <v>310</v>
      </c>
      <c r="T82" s="1177"/>
      <c r="U82" s="1177"/>
      <c r="V82" s="1172"/>
      <c r="W82" s="1177">
        <v>236</v>
      </c>
    </row>
    <row r="83" spans="19:23" ht="15">
      <c r="S83" s="1177" t="s">
        <v>311</v>
      </c>
      <c r="T83" s="1177"/>
      <c r="U83" s="1177"/>
      <c r="V83" s="1172"/>
      <c r="W83" s="1177">
        <v>29292</v>
      </c>
    </row>
    <row r="84" spans="19:23" ht="15">
      <c r="S84" s="1177" t="s">
        <v>312</v>
      </c>
      <c r="T84" s="1177"/>
      <c r="U84" s="1177"/>
      <c r="V84" s="1172"/>
      <c r="W84" s="1177">
        <v>935</v>
      </c>
    </row>
    <row r="85" spans="19:23" ht="15">
      <c r="S85" s="1177" t="s">
        <v>313</v>
      </c>
      <c r="T85" s="1177"/>
      <c r="U85" s="1177"/>
      <c r="V85" s="1172"/>
      <c r="W85" s="1177">
        <v>873</v>
      </c>
    </row>
    <row r="86" spans="19:23" ht="15">
      <c r="S86" s="1179" t="s">
        <v>608</v>
      </c>
      <c r="T86" s="1177"/>
      <c r="U86" s="1177"/>
      <c r="V86" s="1172"/>
      <c r="W86" s="1179">
        <f>SUM(W70:W85)</f>
        <v>212122</v>
      </c>
    </row>
  </sheetData>
  <mergeCells count="58">
    <mergeCell ref="Q44:Y44"/>
    <mergeCell ref="G45:G47"/>
    <mergeCell ref="H45:H47"/>
    <mergeCell ref="I45:I47"/>
    <mergeCell ref="J45:J47"/>
    <mergeCell ref="K45:K47"/>
    <mergeCell ref="L45:L47"/>
    <mergeCell ref="M45:M47"/>
    <mergeCell ref="N45:N47"/>
    <mergeCell ref="O45:O47"/>
    <mergeCell ref="K8:K10"/>
    <mergeCell ref="A44:A47"/>
    <mergeCell ref="B44:B47"/>
    <mergeCell ref="C44:C47"/>
    <mergeCell ref="D44:D47"/>
    <mergeCell ref="E44:E47"/>
    <mergeCell ref="F44:F47"/>
    <mergeCell ref="G44:O44"/>
    <mergeCell ref="G8:G10"/>
    <mergeCell ref="H8:H10"/>
    <mergeCell ref="I8:I10"/>
    <mergeCell ref="J8:J10"/>
    <mergeCell ref="A4:Y4"/>
    <mergeCell ref="A5:Y5"/>
    <mergeCell ref="A7:A10"/>
    <mergeCell ref="B7:B10"/>
    <mergeCell ref="C7:C10"/>
    <mergeCell ref="D7:D10"/>
    <mergeCell ref="E7:E10"/>
    <mergeCell ref="F7:F10"/>
    <mergeCell ref="G7:O7"/>
    <mergeCell ref="Q7:Y7"/>
    <mergeCell ref="L8:L10"/>
    <mergeCell ref="M8:M10"/>
    <mergeCell ref="N8:N10"/>
    <mergeCell ref="O8:O10"/>
    <mergeCell ref="P8:P10"/>
    <mergeCell ref="Q8:Q10"/>
    <mergeCell ref="R8:R10"/>
    <mergeCell ref="S8:S10"/>
    <mergeCell ref="T8:T10"/>
    <mergeCell ref="U8:U10"/>
    <mergeCell ref="V8:V10"/>
    <mergeCell ref="W8:Y8"/>
    <mergeCell ref="W9:W10"/>
    <mergeCell ref="X9:X10"/>
    <mergeCell ref="Y9:Y10"/>
    <mergeCell ref="P45:P47"/>
    <mergeCell ref="Q45:Q47"/>
    <mergeCell ref="R45:R47"/>
    <mergeCell ref="S45:S47"/>
    <mergeCell ref="T45:T47"/>
    <mergeCell ref="U45:U47"/>
    <mergeCell ref="V45:V47"/>
    <mergeCell ref="W45:Y45"/>
    <mergeCell ref="W46:W47"/>
    <mergeCell ref="X46:X47"/>
    <mergeCell ref="Y46:Y47"/>
  </mergeCells>
  <printOptions horizontalCentered="1"/>
  <pageMargins left="0.15748031496062992" right="0.15748031496062992" top="0.6299212598425197" bottom="0.6299212598425197" header="0.24" footer="0.5118110236220472"/>
  <pageSetup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54"/>
  <sheetViews>
    <sheetView workbookViewId="0" topLeftCell="A1">
      <selection activeCell="A3" sqref="A3:IV3"/>
    </sheetView>
  </sheetViews>
  <sheetFormatPr defaultColWidth="9.00390625" defaultRowHeight="12.75"/>
  <cols>
    <col min="1" max="1" width="40.00390625" style="144" bestFit="1" customWidth="1"/>
    <col min="2" max="13" width="10.75390625" style="144" customWidth="1"/>
    <col min="14" max="16384" width="9.125" style="144" customWidth="1"/>
  </cols>
  <sheetData>
    <row r="2" ht="11.25">
      <c r="A2" s="163" t="s">
        <v>854</v>
      </c>
    </row>
    <row r="3" spans="1:13" ht="12.75">
      <c r="A3" s="1227" t="s">
        <v>1115</v>
      </c>
      <c r="B3" s="1227"/>
      <c r="C3" s="1227"/>
      <c r="D3" s="1227"/>
      <c r="E3" s="1227"/>
      <c r="F3" s="1227"/>
      <c r="G3" s="1227"/>
      <c r="H3" s="1227"/>
      <c r="I3" s="1227"/>
      <c r="J3" s="1227"/>
      <c r="K3" s="1227"/>
      <c r="L3" s="1220"/>
      <c r="M3" s="1220"/>
    </row>
    <row r="4" ht="12" thickBot="1"/>
    <row r="5" spans="1:13" ht="38.25" customHeight="1" thickTop="1">
      <c r="A5" s="147" t="s">
        <v>699</v>
      </c>
      <c r="B5" s="1224" t="s">
        <v>847</v>
      </c>
      <c r="C5" s="1214"/>
      <c r="D5" s="1213"/>
      <c r="E5" s="1224" t="s">
        <v>607</v>
      </c>
      <c r="F5" s="1214"/>
      <c r="G5" s="1213"/>
      <c r="H5" s="1224" t="s">
        <v>659</v>
      </c>
      <c r="I5" s="1225"/>
      <c r="J5" s="1213"/>
      <c r="K5" s="1221" t="s">
        <v>611</v>
      </c>
      <c r="L5" s="1222"/>
      <c r="M5" s="1223"/>
    </row>
    <row r="6" spans="1:13" ht="13.5" customHeight="1">
      <c r="A6" s="148"/>
      <c r="B6" s="145" t="s">
        <v>627</v>
      </c>
      <c r="C6" s="145" t="s">
        <v>1148</v>
      </c>
      <c r="D6" s="145" t="s">
        <v>1154</v>
      </c>
      <c r="E6" s="145" t="s">
        <v>627</v>
      </c>
      <c r="F6" s="145" t="s">
        <v>1148</v>
      </c>
      <c r="G6" s="145" t="s">
        <v>1154</v>
      </c>
      <c r="H6" s="145" t="s">
        <v>627</v>
      </c>
      <c r="I6" s="145" t="s">
        <v>1148</v>
      </c>
      <c r="J6" s="145" t="s">
        <v>1154</v>
      </c>
      <c r="K6" s="264" t="s">
        <v>627</v>
      </c>
      <c r="L6" s="388" t="s">
        <v>1148</v>
      </c>
      <c r="M6" s="384" t="s">
        <v>1154</v>
      </c>
    </row>
    <row r="7" spans="1:13" ht="11.25">
      <c r="A7" s="149" t="s">
        <v>848</v>
      </c>
      <c r="B7" s="146">
        <v>11500</v>
      </c>
      <c r="C7" s="146">
        <v>13800</v>
      </c>
      <c r="D7" s="146">
        <v>17074</v>
      </c>
      <c r="E7" s="146">
        <v>94252</v>
      </c>
      <c r="F7" s="146">
        <v>96343</v>
      </c>
      <c r="G7" s="146">
        <v>95547</v>
      </c>
      <c r="H7" s="146">
        <v>1500</v>
      </c>
      <c r="I7" s="265">
        <v>1400</v>
      </c>
      <c r="J7" s="265">
        <v>1420</v>
      </c>
      <c r="K7" s="265">
        <f>SUM(B7+E7+H7)</f>
        <v>107252</v>
      </c>
      <c r="L7" s="146">
        <f>SUM(C7+F7+I7)</f>
        <v>111543</v>
      </c>
      <c r="M7" s="385">
        <f>SUM(D7+G7+J7)</f>
        <v>114041</v>
      </c>
    </row>
    <row r="8" spans="1:13" ht="11.25">
      <c r="A8" s="149" t="s">
        <v>1114</v>
      </c>
      <c r="B8" s="146"/>
      <c r="C8" s="146">
        <v>5800</v>
      </c>
      <c r="D8" s="146">
        <v>8066</v>
      </c>
      <c r="E8" s="146">
        <v>10750</v>
      </c>
      <c r="F8" s="146">
        <v>12473</v>
      </c>
      <c r="G8" s="146">
        <v>13327</v>
      </c>
      <c r="H8" s="146">
        <v>3000</v>
      </c>
      <c r="I8" s="265">
        <v>4300</v>
      </c>
      <c r="J8" s="265">
        <v>4258</v>
      </c>
      <c r="K8" s="265">
        <f aca="true" t="shared" si="0" ref="K8:K27">SUM(B8+E8+H8)</f>
        <v>13750</v>
      </c>
      <c r="L8" s="146">
        <f aca="true" t="shared" si="1" ref="L8:L52">SUM(C8+F8+I8)</f>
        <v>22573</v>
      </c>
      <c r="M8" s="385">
        <f>SUM(D8+G8+J8)</f>
        <v>25651</v>
      </c>
    </row>
    <row r="9" spans="1:13" ht="11.25">
      <c r="A9" s="149" t="s">
        <v>660</v>
      </c>
      <c r="B9" s="146">
        <v>9400</v>
      </c>
      <c r="C9" s="146">
        <v>42626</v>
      </c>
      <c r="D9" s="146">
        <v>46841</v>
      </c>
      <c r="E9" s="146">
        <v>15816</v>
      </c>
      <c r="F9" s="146">
        <v>17076</v>
      </c>
      <c r="G9" s="146">
        <v>17685</v>
      </c>
      <c r="H9" s="146">
        <v>500</v>
      </c>
      <c r="I9" s="265">
        <v>400</v>
      </c>
      <c r="J9" s="265">
        <v>426</v>
      </c>
      <c r="K9" s="265">
        <f t="shared" si="0"/>
        <v>25716</v>
      </c>
      <c r="L9" s="146">
        <f t="shared" si="1"/>
        <v>60102</v>
      </c>
      <c r="M9" s="385">
        <f>SUM(D9+G9+J9)</f>
        <v>64952</v>
      </c>
    </row>
    <row r="10" spans="1:13" ht="11.25">
      <c r="A10" s="149" t="s">
        <v>661</v>
      </c>
      <c r="B10" s="146">
        <v>5000</v>
      </c>
      <c r="C10" s="146">
        <v>5000</v>
      </c>
      <c r="D10" s="146">
        <v>6824</v>
      </c>
      <c r="E10" s="146"/>
      <c r="F10" s="146">
        <v>35</v>
      </c>
      <c r="G10" s="146">
        <v>35</v>
      </c>
      <c r="H10" s="146">
        <v>1000</v>
      </c>
      <c r="I10" s="265">
        <v>2000</v>
      </c>
      <c r="J10" s="265">
        <v>1969</v>
      </c>
      <c r="K10" s="265">
        <f t="shared" si="0"/>
        <v>6000</v>
      </c>
      <c r="L10" s="146">
        <f t="shared" si="1"/>
        <v>7035</v>
      </c>
      <c r="M10" s="385">
        <f>SUM(D10+G10+J10)</f>
        <v>8828</v>
      </c>
    </row>
    <row r="11" spans="1:13" ht="11.25">
      <c r="A11" s="150" t="s">
        <v>662</v>
      </c>
      <c r="B11" s="178">
        <f>SUM(B7:B9,B10)</f>
        <v>25900</v>
      </c>
      <c r="C11" s="178">
        <f>SUM(C7:C10)</f>
        <v>67226</v>
      </c>
      <c r="D11" s="178">
        <f>SUM(D7:D10)</f>
        <v>78805</v>
      </c>
      <c r="E11" s="178">
        <f>SUM(E7:E10)</f>
        <v>120818</v>
      </c>
      <c r="F11" s="178">
        <f>SUM(F7:F10)</f>
        <v>125927</v>
      </c>
      <c r="G11" s="178">
        <f>SUM(G7:G10)</f>
        <v>126594</v>
      </c>
      <c r="H11" s="178">
        <f>SUM(H7:H9,H10)</f>
        <v>6000</v>
      </c>
      <c r="I11" s="178">
        <f>SUM(I7:I9,I10)</f>
        <v>8100</v>
      </c>
      <c r="J11" s="178">
        <f>SUM(J7:J9,J10)</f>
        <v>8073</v>
      </c>
      <c r="K11" s="266">
        <f t="shared" si="0"/>
        <v>152718</v>
      </c>
      <c r="L11" s="178">
        <f t="shared" si="1"/>
        <v>201253</v>
      </c>
      <c r="M11" s="386">
        <f aca="true" t="shared" si="2" ref="M11:M53">SUM(D11+G11+J11)</f>
        <v>213472</v>
      </c>
    </row>
    <row r="12" spans="1:13" ht="11.25">
      <c r="A12" s="149" t="s">
        <v>1010</v>
      </c>
      <c r="B12" s="146">
        <f>SUM(B14:B19)</f>
        <v>792500</v>
      </c>
      <c r="C12" s="146">
        <f>SUM(C14:C19)</f>
        <v>793600</v>
      </c>
      <c r="D12" s="146">
        <f>SUM(D14:D19)</f>
        <v>860936</v>
      </c>
      <c r="E12" s="146"/>
      <c r="F12" s="146"/>
      <c r="G12" s="146"/>
      <c r="H12" s="146"/>
      <c r="I12" s="265"/>
      <c r="J12" s="265"/>
      <c r="K12" s="265">
        <f t="shared" si="0"/>
        <v>792500</v>
      </c>
      <c r="L12" s="146">
        <f t="shared" si="1"/>
        <v>793600</v>
      </c>
      <c r="M12" s="385">
        <f t="shared" si="2"/>
        <v>860936</v>
      </c>
    </row>
    <row r="13" spans="1:13" ht="11.25">
      <c r="A13" s="149" t="s">
        <v>897</v>
      </c>
      <c r="B13" s="146"/>
      <c r="C13" s="146"/>
      <c r="D13" s="146"/>
      <c r="E13" s="146"/>
      <c r="F13" s="146"/>
      <c r="G13" s="146"/>
      <c r="H13" s="146"/>
      <c r="I13" s="265"/>
      <c r="J13" s="265"/>
      <c r="K13" s="265">
        <f t="shared" si="0"/>
        <v>0</v>
      </c>
      <c r="L13" s="146">
        <f t="shared" si="1"/>
        <v>0</v>
      </c>
      <c r="M13" s="385">
        <f t="shared" si="2"/>
        <v>0</v>
      </c>
    </row>
    <row r="14" spans="1:13" ht="11.25">
      <c r="A14" s="149" t="s">
        <v>898</v>
      </c>
      <c r="B14" s="146">
        <v>108000</v>
      </c>
      <c r="C14" s="146">
        <v>108000</v>
      </c>
      <c r="D14" s="146">
        <v>113092</v>
      </c>
      <c r="E14" s="146"/>
      <c r="F14" s="146"/>
      <c r="G14" s="146"/>
      <c r="H14" s="146"/>
      <c r="I14" s="265"/>
      <c r="J14" s="265"/>
      <c r="K14" s="265">
        <f t="shared" si="0"/>
        <v>108000</v>
      </c>
      <c r="L14" s="146">
        <f t="shared" si="1"/>
        <v>108000</v>
      </c>
      <c r="M14" s="385">
        <f t="shared" si="2"/>
        <v>113092</v>
      </c>
    </row>
    <row r="15" spans="1:13" ht="11.25">
      <c r="A15" s="149" t="s">
        <v>899</v>
      </c>
      <c r="B15" s="146">
        <v>22000</v>
      </c>
      <c r="C15" s="146">
        <v>22000</v>
      </c>
      <c r="D15" s="146">
        <v>30949</v>
      </c>
      <c r="E15" s="146"/>
      <c r="F15" s="146"/>
      <c r="G15" s="146"/>
      <c r="H15" s="146"/>
      <c r="I15" s="265"/>
      <c r="J15" s="265"/>
      <c r="K15" s="265">
        <f t="shared" si="0"/>
        <v>22000</v>
      </c>
      <c r="L15" s="146">
        <f t="shared" si="1"/>
        <v>22000</v>
      </c>
      <c r="M15" s="385">
        <f t="shared" si="2"/>
        <v>30949</v>
      </c>
    </row>
    <row r="16" spans="1:13" ht="11.25">
      <c r="A16" s="149" t="s">
        <v>900</v>
      </c>
      <c r="B16" s="146">
        <v>9000</v>
      </c>
      <c r="C16" s="146">
        <v>9000</v>
      </c>
      <c r="D16" s="146">
        <v>9280</v>
      </c>
      <c r="E16" s="146"/>
      <c r="F16" s="146"/>
      <c r="G16" s="146"/>
      <c r="H16" s="146"/>
      <c r="I16" s="265"/>
      <c r="J16" s="265"/>
      <c r="K16" s="265">
        <f t="shared" si="0"/>
        <v>9000</v>
      </c>
      <c r="L16" s="146">
        <f t="shared" si="1"/>
        <v>9000</v>
      </c>
      <c r="M16" s="385">
        <f t="shared" si="2"/>
        <v>9280</v>
      </c>
    </row>
    <row r="17" spans="1:13" ht="11.25">
      <c r="A17" s="149" t="s">
        <v>901</v>
      </c>
      <c r="B17" s="146">
        <v>630000</v>
      </c>
      <c r="C17" s="146">
        <v>630000</v>
      </c>
      <c r="D17" s="146">
        <v>688952</v>
      </c>
      <c r="E17" s="146"/>
      <c r="F17" s="146"/>
      <c r="G17" s="146"/>
      <c r="H17" s="146"/>
      <c r="I17" s="265"/>
      <c r="J17" s="265"/>
      <c r="K17" s="265">
        <f t="shared" si="0"/>
        <v>630000</v>
      </c>
      <c r="L17" s="146">
        <f t="shared" si="1"/>
        <v>630000</v>
      </c>
      <c r="M17" s="385">
        <f t="shared" si="2"/>
        <v>688952</v>
      </c>
    </row>
    <row r="18" spans="1:13" ht="11.25">
      <c r="A18" s="149" t="s">
        <v>902</v>
      </c>
      <c r="B18" s="146">
        <v>18000</v>
      </c>
      <c r="C18" s="146">
        <v>18000</v>
      </c>
      <c r="D18" s="146">
        <v>11804</v>
      </c>
      <c r="E18" s="146"/>
      <c r="F18" s="146"/>
      <c r="G18" s="146"/>
      <c r="H18" s="146"/>
      <c r="I18" s="265"/>
      <c r="J18" s="265"/>
      <c r="K18" s="265">
        <f t="shared" si="0"/>
        <v>18000</v>
      </c>
      <c r="L18" s="146">
        <f t="shared" si="1"/>
        <v>18000</v>
      </c>
      <c r="M18" s="385">
        <f t="shared" si="2"/>
        <v>11804</v>
      </c>
    </row>
    <row r="19" spans="1:13" ht="11.25">
      <c r="A19" s="149" t="s">
        <v>903</v>
      </c>
      <c r="B19" s="146">
        <v>5500</v>
      </c>
      <c r="C19" s="146">
        <v>6600</v>
      </c>
      <c r="D19" s="146">
        <v>6859</v>
      </c>
      <c r="E19" s="146"/>
      <c r="F19" s="146"/>
      <c r="G19" s="146"/>
      <c r="H19" s="146"/>
      <c r="I19" s="265"/>
      <c r="J19" s="265"/>
      <c r="K19" s="265">
        <f t="shared" si="0"/>
        <v>5500</v>
      </c>
      <c r="L19" s="146">
        <f t="shared" si="1"/>
        <v>6600</v>
      </c>
      <c r="M19" s="385">
        <f t="shared" si="2"/>
        <v>6859</v>
      </c>
    </row>
    <row r="20" spans="1:13" ht="11.25">
      <c r="A20" s="149" t="s">
        <v>663</v>
      </c>
      <c r="B20" s="146">
        <v>375143</v>
      </c>
      <c r="C20" s="146">
        <v>375143</v>
      </c>
      <c r="D20" s="146">
        <v>310431</v>
      </c>
      <c r="E20" s="146"/>
      <c r="F20" s="146"/>
      <c r="G20" s="146"/>
      <c r="H20" s="146"/>
      <c r="I20" s="265"/>
      <c r="J20" s="265"/>
      <c r="K20" s="265">
        <f t="shared" si="0"/>
        <v>375143</v>
      </c>
      <c r="L20" s="146">
        <f t="shared" si="1"/>
        <v>375143</v>
      </c>
      <c r="M20" s="385">
        <f t="shared" si="2"/>
        <v>310431</v>
      </c>
    </row>
    <row r="21" spans="1:13" ht="11.25">
      <c r="A21" s="149" t="s">
        <v>664</v>
      </c>
      <c r="B21" s="146">
        <v>41586</v>
      </c>
      <c r="C21" s="146">
        <v>41591</v>
      </c>
      <c r="D21" s="146">
        <v>41591</v>
      </c>
      <c r="E21" s="146"/>
      <c r="F21" s="146"/>
      <c r="G21" s="146"/>
      <c r="H21" s="146"/>
      <c r="I21" s="265"/>
      <c r="J21" s="265"/>
      <c r="K21" s="265">
        <f t="shared" si="0"/>
        <v>41586</v>
      </c>
      <c r="L21" s="146">
        <f t="shared" si="1"/>
        <v>41591</v>
      </c>
      <c r="M21" s="385">
        <f t="shared" si="2"/>
        <v>41591</v>
      </c>
    </row>
    <row r="22" spans="1:13" ht="11.25">
      <c r="A22" s="149" t="s">
        <v>665</v>
      </c>
      <c r="B22" s="146">
        <v>172000</v>
      </c>
      <c r="C22" s="146">
        <v>172000</v>
      </c>
      <c r="D22" s="146">
        <v>198432</v>
      </c>
      <c r="E22" s="146"/>
      <c r="F22" s="146"/>
      <c r="G22" s="146"/>
      <c r="H22" s="146"/>
      <c r="I22" s="265"/>
      <c r="J22" s="265"/>
      <c r="K22" s="265">
        <f t="shared" si="0"/>
        <v>172000</v>
      </c>
      <c r="L22" s="146">
        <f t="shared" si="1"/>
        <v>172000</v>
      </c>
      <c r="M22" s="385">
        <f t="shared" si="2"/>
        <v>198432</v>
      </c>
    </row>
    <row r="23" spans="1:13" ht="11.25">
      <c r="A23" s="149" t="s">
        <v>666</v>
      </c>
      <c r="B23" s="146">
        <v>500</v>
      </c>
      <c r="C23" s="146">
        <v>500</v>
      </c>
      <c r="D23" s="146">
        <v>61</v>
      </c>
      <c r="E23" s="146"/>
      <c r="F23" s="146"/>
      <c r="G23" s="146"/>
      <c r="H23" s="146"/>
      <c r="I23" s="265"/>
      <c r="J23" s="265"/>
      <c r="K23" s="265">
        <f t="shared" si="0"/>
        <v>500</v>
      </c>
      <c r="L23" s="146">
        <f t="shared" si="1"/>
        <v>500</v>
      </c>
      <c r="M23" s="385">
        <f t="shared" si="2"/>
        <v>61</v>
      </c>
    </row>
    <row r="24" spans="1:13" ht="11.25">
      <c r="A24" s="149" t="s">
        <v>849</v>
      </c>
      <c r="B24" s="146">
        <v>2000</v>
      </c>
      <c r="C24" s="146">
        <v>2000</v>
      </c>
      <c r="D24" s="146">
        <v>1021</v>
      </c>
      <c r="E24" s="146"/>
      <c r="F24" s="146"/>
      <c r="G24" s="146"/>
      <c r="H24" s="146"/>
      <c r="I24" s="265"/>
      <c r="J24" s="265"/>
      <c r="K24" s="265">
        <f t="shared" si="0"/>
        <v>2000</v>
      </c>
      <c r="L24" s="146">
        <f t="shared" si="1"/>
        <v>2000</v>
      </c>
      <c r="M24" s="385">
        <f t="shared" si="2"/>
        <v>1021</v>
      </c>
    </row>
    <row r="25" spans="1:13" ht="11.25">
      <c r="A25" s="149" t="s">
        <v>835</v>
      </c>
      <c r="B25" s="146">
        <v>70400</v>
      </c>
      <c r="C25" s="146">
        <v>65400</v>
      </c>
      <c r="D25" s="146">
        <v>64460</v>
      </c>
      <c r="E25" s="146"/>
      <c r="F25" s="146"/>
      <c r="G25" s="146"/>
      <c r="H25" s="146"/>
      <c r="I25" s="265"/>
      <c r="J25" s="265"/>
      <c r="K25" s="265">
        <f t="shared" si="0"/>
        <v>70400</v>
      </c>
      <c r="L25" s="146">
        <f t="shared" si="1"/>
        <v>65400</v>
      </c>
      <c r="M25" s="385">
        <f t="shared" si="2"/>
        <v>64460</v>
      </c>
    </row>
    <row r="26" spans="1:13" ht="11.25">
      <c r="A26" s="150" t="s">
        <v>850</v>
      </c>
      <c r="B26" s="178">
        <f>SUM(B12+B20+B21+B22+B23+B24+B25)</f>
        <v>1454129</v>
      </c>
      <c r="C26" s="178">
        <f>SUM(C12+C20+C21+C22+C23+C24+C25)</f>
        <v>1450234</v>
      </c>
      <c r="D26" s="178">
        <f>SUM(D12+D20+D21+D22+D23+D24+D25)</f>
        <v>1476932</v>
      </c>
      <c r="E26" s="178"/>
      <c r="F26" s="178"/>
      <c r="G26" s="178"/>
      <c r="H26" s="178"/>
      <c r="I26" s="266"/>
      <c r="J26" s="266"/>
      <c r="K26" s="266">
        <f t="shared" si="0"/>
        <v>1454129</v>
      </c>
      <c r="L26" s="178">
        <f t="shared" si="1"/>
        <v>1450234</v>
      </c>
      <c r="M26" s="386">
        <f t="shared" si="2"/>
        <v>1476932</v>
      </c>
    </row>
    <row r="27" spans="1:13" ht="11.25">
      <c r="A27" s="151" t="s">
        <v>667</v>
      </c>
      <c r="B27" s="179">
        <f>B11+B26</f>
        <v>1480029</v>
      </c>
      <c r="C27" s="179">
        <f>C11+C26</f>
        <v>1517460</v>
      </c>
      <c r="D27" s="179">
        <f>D11+D26</f>
        <v>1555737</v>
      </c>
      <c r="E27" s="179">
        <f aca="true" t="shared" si="3" ref="E27:J27">SUM(E11)</f>
        <v>120818</v>
      </c>
      <c r="F27" s="179">
        <f>SUM(F11)</f>
        <v>125927</v>
      </c>
      <c r="G27" s="179">
        <f t="shared" si="3"/>
        <v>126594</v>
      </c>
      <c r="H27" s="179">
        <f t="shared" si="3"/>
        <v>6000</v>
      </c>
      <c r="I27" s="179">
        <f>SUM(I11)</f>
        <v>8100</v>
      </c>
      <c r="J27" s="179">
        <f t="shared" si="3"/>
        <v>8073</v>
      </c>
      <c r="K27" s="267">
        <f t="shared" si="0"/>
        <v>1606847</v>
      </c>
      <c r="L27" s="179">
        <f t="shared" si="1"/>
        <v>1651487</v>
      </c>
      <c r="M27" s="387">
        <f t="shared" si="2"/>
        <v>1690404</v>
      </c>
    </row>
    <row r="28" spans="1:13" ht="11.25">
      <c r="A28" s="149" t="s">
        <v>668</v>
      </c>
      <c r="B28" s="146">
        <v>125400</v>
      </c>
      <c r="C28" s="146">
        <v>97850</v>
      </c>
      <c r="D28" s="146">
        <v>88996</v>
      </c>
      <c r="E28" s="146"/>
      <c r="F28" s="146"/>
      <c r="G28" s="146"/>
      <c r="H28" s="146"/>
      <c r="I28" s="265"/>
      <c r="J28" s="265"/>
      <c r="K28" s="265">
        <f aca="true" t="shared" si="4" ref="K28:K52">SUM(B28+E28+H28)</f>
        <v>125400</v>
      </c>
      <c r="L28" s="146">
        <f t="shared" si="1"/>
        <v>97850</v>
      </c>
      <c r="M28" s="385">
        <f t="shared" si="2"/>
        <v>88996</v>
      </c>
    </row>
    <row r="29" spans="1:13" ht="11.25">
      <c r="A29" s="149" t="s">
        <v>669</v>
      </c>
      <c r="B29" s="146">
        <v>14000</v>
      </c>
      <c r="C29" s="146">
        <v>14000</v>
      </c>
      <c r="D29" s="146">
        <v>12790</v>
      </c>
      <c r="E29" s="146"/>
      <c r="F29" s="146"/>
      <c r="G29" s="146"/>
      <c r="H29" s="146"/>
      <c r="I29" s="265"/>
      <c r="J29" s="265"/>
      <c r="K29" s="265">
        <f t="shared" si="4"/>
        <v>14000</v>
      </c>
      <c r="L29" s="146">
        <f t="shared" si="1"/>
        <v>14000</v>
      </c>
      <c r="M29" s="385">
        <f t="shared" si="2"/>
        <v>12790</v>
      </c>
    </row>
    <row r="30" spans="1:13" ht="11.25">
      <c r="A30" s="149" t="s">
        <v>774</v>
      </c>
      <c r="B30" s="146"/>
      <c r="C30" s="146">
        <v>8000</v>
      </c>
      <c r="D30" s="146">
        <v>8040</v>
      </c>
      <c r="E30" s="146"/>
      <c r="F30" s="146"/>
      <c r="G30" s="146"/>
      <c r="H30" s="146"/>
      <c r="I30" s="265"/>
      <c r="J30" s="265"/>
      <c r="K30" s="265">
        <f t="shared" si="4"/>
        <v>0</v>
      </c>
      <c r="L30" s="146">
        <f t="shared" si="1"/>
        <v>8000</v>
      </c>
      <c r="M30" s="385">
        <f t="shared" si="2"/>
        <v>8040</v>
      </c>
    </row>
    <row r="31" spans="1:13" ht="11.25">
      <c r="A31" s="149" t="s">
        <v>670</v>
      </c>
      <c r="B31" s="146">
        <v>8600</v>
      </c>
      <c r="C31" s="146">
        <v>8600</v>
      </c>
      <c r="D31" s="146">
        <v>8590</v>
      </c>
      <c r="E31" s="146"/>
      <c r="F31" s="146"/>
      <c r="G31" s="146"/>
      <c r="H31" s="146"/>
      <c r="I31" s="265"/>
      <c r="J31" s="265"/>
      <c r="K31" s="265">
        <f t="shared" si="4"/>
        <v>8600</v>
      </c>
      <c r="L31" s="146">
        <f t="shared" si="1"/>
        <v>8600</v>
      </c>
      <c r="M31" s="385">
        <f t="shared" si="2"/>
        <v>8590</v>
      </c>
    </row>
    <row r="32" spans="1:13" ht="11.25">
      <c r="A32" s="149" t="s">
        <v>851</v>
      </c>
      <c r="B32" s="146"/>
      <c r="C32" s="146"/>
      <c r="D32" s="146"/>
      <c r="E32" s="146"/>
      <c r="F32" s="146"/>
      <c r="G32" s="146"/>
      <c r="H32" s="146"/>
      <c r="I32" s="265"/>
      <c r="J32" s="265"/>
      <c r="K32" s="265">
        <f t="shared" si="4"/>
        <v>0</v>
      </c>
      <c r="L32" s="146">
        <f t="shared" si="1"/>
        <v>0</v>
      </c>
      <c r="M32" s="385">
        <f t="shared" si="2"/>
        <v>0</v>
      </c>
    </row>
    <row r="33" spans="1:13" ht="11.25">
      <c r="A33" s="149" t="s">
        <v>836</v>
      </c>
      <c r="B33" s="146"/>
      <c r="C33" s="146">
        <v>1700</v>
      </c>
      <c r="D33" s="146">
        <v>1096</v>
      </c>
      <c r="E33" s="146"/>
      <c r="F33" s="146"/>
      <c r="G33" s="146"/>
      <c r="H33" s="146"/>
      <c r="I33" s="265">
        <v>961</v>
      </c>
      <c r="J33" s="265">
        <v>961</v>
      </c>
      <c r="K33" s="265">
        <f t="shared" si="4"/>
        <v>0</v>
      </c>
      <c r="L33" s="146">
        <f t="shared" si="1"/>
        <v>2661</v>
      </c>
      <c r="M33" s="385">
        <f t="shared" si="2"/>
        <v>2057</v>
      </c>
    </row>
    <row r="34" spans="1:13" ht="11.25">
      <c r="A34" s="152" t="s">
        <v>680</v>
      </c>
      <c r="B34" s="179">
        <f>SUM(B28:B33)</f>
        <v>148000</v>
      </c>
      <c r="C34" s="179">
        <f>SUM(C28:C33)</f>
        <v>130150</v>
      </c>
      <c r="D34" s="179">
        <f>SUM(D28:D33)</f>
        <v>119512</v>
      </c>
      <c r="E34" s="179"/>
      <c r="F34" s="179"/>
      <c r="G34" s="179"/>
      <c r="H34" s="179"/>
      <c r="I34" s="179">
        <f>SUM(I28:I33)</f>
        <v>961</v>
      </c>
      <c r="J34" s="179">
        <f>SUM(J28:J33)</f>
        <v>961</v>
      </c>
      <c r="K34" s="267">
        <f t="shared" si="4"/>
        <v>148000</v>
      </c>
      <c r="L34" s="179">
        <f t="shared" si="1"/>
        <v>131111</v>
      </c>
      <c r="M34" s="387">
        <f t="shared" si="2"/>
        <v>120473</v>
      </c>
    </row>
    <row r="35" spans="1:13" ht="11.25">
      <c r="A35" s="149" t="s">
        <v>671</v>
      </c>
      <c r="B35" s="146">
        <v>1098168</v>
      </c>
      <c r="C35" s="146">
        <v>1104546</v>
      </c>
      <c r="D35" s="146">
        <v>1104546</v>
      </c>
      <c r="E35" s="146"/>
      <c r="F35" s="146"/>
      <c r="G35" s="146"/>
      <c r="H35" s="146"/>
      <c r="I35" s="265"/>
      <c r="J35" s="265"/>
      <c r="K35" s="265">
        <f t="shared" si="4"/>
        <v>1098168</v>
      </c>
      <c r="L35" s="146">
        <f t="shared" si="1"/>
        <v>1104546</v>
      </c>
      <c r="M35" s="385">
        <f t="shared" si="2"/>
        <v>1104546</v>
      </c>
    </row>
    <row r="36" spans="1:13" ht="11.25">
      <c r="A36" s="149" t="s">
        <v>672</v>
      </c>
      <c r="B36" s="146">
        <v>2142</v>
      </c>
      <c r="C36" s="146">
        <v>57985</v>
      </c>
      <c r="D36" s="146">
        <v>57985</v>
      </c>
      <c r="E36" s="146"/>
      <c r="F36" s="146"/>
      <c r="G36" s="146"/>
      <c r="H36" s="146"/>
      <c r="I36" s="265"/>
      <c r="J36" s="265"/>
      <c r="K36" s="265">
        <f t="shared" si="4"/>
        <v>2142</v>
      </c>
      <c r="L36" s="146">
        <f t="shared" si="1"/>
        <v>57985</v>
      </c>
      <c r="M36" s="385">
        <f t="shared" si="2"/>
        <v>57985</v>
      </c>
    </row>
    <row r="37" spans="1:13" ht="11.25">
      <c r="A37" s="149" t="s">
        <v>1113</v>
      </c>
      <c r="B37" s="146"/>
      <c r="C37" s="146">
        <v>2112</v>
      </c>
      <c r="D37" s="146">
        <v>2112</v>
      </c>
      <c r="E37" s="146"/>
      <c r="F37" s="146"/>
      <c r="G37" s="146"/>
      <c r="H37" s="146"/>
      <c r="I37" s="265"/>
      <c r="J37" s="265"/>
      <c r="K37" s="265">
        <f t="shared" si="4"/>
        <v>0</v>
      </c>
      <c r="L37" s="146">
        <f t="shared" si="1"/>
        <v>2112</v>
      </c>
      <c r="M37" s="385">
        <f t="shared" si="2"/>
        <v>2112</v>
      </c>
    </row>
    <row r="38" spans="1:13" ht="11.25">
      <c r="A38" s="149" t="s">
        <v>904</v>
      </c>
      <c r="B38" s="146">
        <v>11228</v>
      </c>
      <c r="C38" s="146">
        <v>11228</v>
      </c>
      <c r="D38" s="146">
        <v>11228</v>
      </c>
      <c r="E38" s="146"/>
      <c r="F38" s="146"/>
      <c r="G38" s="146"/>
      <c r="H38" s="146"/>
      <c r="I38" s="265"/>
      <c r="J38" s="265"/>
      <c r="K38" s="265">
        <f t="shared" si="4"/>
        <v>11228</v>
      </c>
      <c r="L38" s="146">
        <f t="shared" si="1"/>
        <v>11228</v>
      </c>
      <c r="M38" s="385">
        <f t="shared" si="2"/>
        <v>11228</v>
      </c>
    </row>
    <row r="39" spans="1:13" ht="11.25">
      <c r="A39" s="149" t="s">
        <v>673</v>
      </c>
      <c r="B39" s="146"/>
      <c r="C39" s="146"/>
      <c r="D39" s="146"/>
      <c r="E39" s="146"/>
      <c r="F39" s="146"/>
      <c r="G39" s="146"/>
      <c r="H39" s="146"/>
      <c r="I39" s="265"/>
      <c r="J39" s="265"/>
      <c r="K39" s="265">
        <f t="shared" si="4"/>
        <v>0</v>
      </c>
      <c r="L39" s="146">
        <f t="shared" si="1"/>
        <v>0</v>
      </c>
      <c r="M39" s="385">
        <f t="shared" si="2"/>
        <v>0</v>
      </c>
    </row>
    <row r="40" spans="1:13" ht="11.25">
      <c r="A40" s="149" t="s">
        <v>1037</v>
      </c>
      <c r="B40" s="146"/>
      <c r="C40" s="146">
        <v>29309</v>
      </c>
      <c r="D40" s="146"/>
      <c r="E40" s="146"/>
      <c r="F40" s="146"/>
      <c r="G40" s="146"/>
      <c r="H40" s="146"/>
      <c r="I40" s="265"/>
      <c r="J40" s="265"/>
      <c r="K40" s="265">
        <f t="shared" si="4"/>
        <v>0</v>
      </c>
      <c r="L40" s="146">
        <f t="shared" si="1"/>
        <v>29309</v>
      </c>
      <c r="M40" s="385">
        <f t="shared" si="2"/>
        <v>0</v>
      </c>
    </row>
    <row r="41" spans="1:13" ht="11.25">
      <c r="A41" s="149" t="s">
        <v>905</v>
      </c>
      <c r="B41" s="146">
        <v>96327</v>
      </c>
      <c r="C41" s="146">
        <v>93907</v>
      </c>
      <c r="D41" s="146">
        <v>93907</v>
      </c>
      <c r="E41" s="146"/>
      <c r="F41" s="146"/>
      <c r="G41" s="146"/>
      <c r="H41" s="146"/>
      <c r="I41" s="265"/>
      <c r="J41" s="265"/>
      <c r="K41" s="265">
        <f t="shared" si="4"/>
        <v>96327</v>
      </c>
      <c r="L41" s="146">
        <f t="shared" si="1"/>
        <v>93907</v>
      </c>
      <c r="M41" s="385">
        <f t="shared" si="2"/>
        <v>93907</v>
      </c>
    </row>
    <row r="42" spans="1:13" ht="11.25">
      <c r="A42" s="149" t="s">
        <v>830</v>
      </c>
      <c r="B42" s="146"/>
      <c r="C42" s="146">
        <v>12000</v>
      </c>
      <c r="D42" s="146">
        <v>12000</v>
      </c>
      <c r="E42" s="146"/>
      <c r="F42" s="146"/>
      <c r="G42" s="146"/>
      <c r="H42" s="146"/>
      <c r="I42" s="265"/>
      <c r="J42" s="265"/>
      <c r="K42" s="265">
        <f t="shared" si="4"/>
        <v>0</v>
      </c>
      <c r="L42" s="146">
        <f t="shared" si="1"/>
        <v>12000</v>
      </c>
      <c r="M42" s="385">
        <f t="shared" si="2"/>
        <v>12000</v>
      </c>
    </row>
    <row r="43" spans="1:13" ht="11.25">
      <c r="A43" s="151" t="s">
        <v>852</v>
      </c>
      <c r="B43" s="179">
        <f>SUM(B35:B42)</f>
        <v>1207865</v>
      </c>
      <c r="C43" s="179">
        <f>SUM(C35:C42)</f>
        <v>1311087</v>
      </c>
      <c r="D43" s="179">
        <f>SUM(D35:D42)</f>
        <v>1281778</v>
      </c>
      <c r="E43" s="179"/>
      <c r="F43" s="179"/>
      <c r="G43" s="179"/>
      <c r="H43" s="179"/>
      <c r="I43" s="267"/>
      <c r="J43" s="267"/>
      <c r="K43" s="267">
        <f t="shared" si="4"/>
        <v>1207865</v>
      </c>
      <c r="L43" s="179">
        <f t="shared" si="1"/>
        <v>1311087</v>
      </c>
      <c r="M43" s="387">
        <f t="shared" si="2"/>
        <v>1281778</v>
      </c>
    </row>
    <row r="44" spans="1:13" ht="11.25">
      <c r="A44" s="149" t="s">
        <v>957</v>
      </c>
      <c r="B44" s="146">
        <v>38712</v>
      </c>
      <c r="C44" s="146">
        <v>118539</v>
      </c>
      <c r="D44" s="146">
        <v>143877</v>
      </c>
      <c r="E44" s="146">
        <v>15900</v>
      </c>
      <c r="F44" s="146">
        <v>15532</v>
      </c>
      <c r="G44" s="146">
        <v>15850</v>
      </c>
      <c r="H44" s="146">
        <v>12240</v>
      </c>
      <c r="I44" s="265">
        <v>13442</v>
      </c>
      <c r="J44" s="265">
        <v>11815</v>
      </c>
      <c r="K44" s="265">
        <f t="shared" si="4"/>
        <v>66852</v>
      </c>
      <c r="L44" s="146">
        <f t="shared" si="1"/>
        <v>147513</v>
      </c>
      <c r="M44" s="385">
        <f t="shared" si="2"/>
        <v>171542</v>
      </c>
    </row>
    <row r="45" spans="1:13" ht="11.25">
      <c r="A45" s="149" t="s">
        <v>674</v>
      </c>
      <c r="B45" s="146"/>
      <c r="C45" s="146"/>
      <c r="D45" s="146"/>
      <c r="E45" s="146"/>
      <c r="F45" s="146"/>
      <c r="G45" s="146"/>
      <c r="H45" s="146">
        <v>732657</v>
      </c>
      <c r="I45" s="265">
        <v>750084</v>
      </c>
      <c r="J45" s="265">
        <v>750084</v>
      </c>
      <c r="K45" s="265">
        <f t="shared" si="4"/>
        <v>732657</v>
      </c>
      <c r="L45" s="146">
        <f t="shared" si="1"/>
        <v>750084</v>
      </c>
      <c r="M45" s="385">
        <f t="shared" si="2"/>
        <v>750084</v>
      </c>
    </row>
    <row r="46" spans="1:13" ht="11.25">
      <c r="A46" s="149" t="s">
        <v>956</v>
      </c>
      <c r="B46" s="146">
        <v>222258</v>
      </c>
      <c r="C46" s="146">
        <v>286080</v>
      </c>
      <c r="D46" s="146">
        <v>209719</v>
      </c>
      <c r="E46" s="146"/>
      <c r="F46" s="146">
        <v>4923</v>
      </c>
      <c r="G46" s="146">
        <v>4923</v>
      </c>
      <c r="H46" s="146"/>
      <c r="I46" s="265"/>
      <c r="J46" s="265"/>
      <c r="K46" s="265">
        <f t="shared" si="4"/>
        <v>222258</v>
      </c>
      <c r="L46" s="146">
        <f t="shared" si="1"/>
        <v>291003</v>
      </c>
      <c r="M46" s="385">
        <f t="shared" si="2"/>
        <v>214642</v>
      </c>
    </row>
    <row r="47" spans="1:13" ht="11.25">
      <c r="A47" s="152" t="s">
        <v>675</v>
      </c>
      <c r="B47" s="179">
        <f aca="true" t="shared" si="5" ref="B47:J47">SUM(B44:B46)</f>
        <v>260970</v>
      </c>
      <c r="C47" s="179">
        <f>SUM(C44:C46)</f>
        <v>404619</v>
      </c>
      <c r="D47" s="179">
        <f>SUM(D44:D46)</f>
        <v>353596</v>
      </c>
      <c r="E47" s="179">
        <f t="shared" si="5"/>
        <v>15900</v>
      </c>
      <c r="F47" s="179">
        <f t="shared" si="5"/>
        <v>20455</v>
      </c>
      <c r="G47" s="179">
        <f t="shared" si="5"/>
        <v>20773</v>
      </c>
      <c r="H47" s="179">
        <f t="shared" si="5"/>
        <v>744897</v>
      </c>
      <c r="I47" s="179">
        <f t="shared" si="5"/>
        <v>763526</v>
      </c>
      <c r="J47" s="179">
        <f t="shared" si="5"/>
        <v>761899</v>
      </c>
      <c r="K47" s="267">
        <f t="shared" si="4"/>
        <v>1021767</v>
      </c>
      <c r="L47" s="179">
        <f t="shared" si="1"/>
        <v>1188600</v>
      </c>
      <c r="M47" s="387">
        <f t="shared" si="2"/>
        <v>1136268</v>
      </c>
    </row>
    <row r="48" spans="1:13" ht="11.25">
      <c r="A48" s="152" t="s">
        <v>853</v>
      </c>
      <c r="B48" s="179">
        <v>12000</v>
      </c>
      <c r="C48" s="179">
        <v>12000</v>
      </c>
      <c r="D48" s="179">
        <v>13445</v>
      </c>
      <c r="E48" s="179"/>
      <c r="F48" s="179"/>
      <c r="G48" s="179"/>
      <c r="H48" s="179"/>
      <c r="I48" s="267"/>
      <c r="J48" s="267"/>
      <c r="K48" s="267">
        <f t="shared" si="4"/>
        <v>12000</v>
      </c>
      <c r="L48" s="179">
        <f t="shared" si="1"/>
        <v>12000</v>
      </c>
      <c r="M48" s="387">
        <f>SUM(D48+G48+J48)</f>
        <v>13445</v>
      </c>
    </row>
    <row r="49" spans="1:13" ht="11.25">
      <c r="A49" s="152" t="s">
        <v>676</v>
      </c>
      <c r="B49" s="179">
        <v>289396</v>
      </c>
      <c r="C49" s="179">
        <v>227211</v>
      </c>
      <c r="D49" s="179">
        <v>58219</v>
      </c>
      <c r="E49" s="179"/>
      <c r="F49" s="179"/>
      <c r="G49" s="179"/>
      <c r="H49" s="179"/>
      <c r="I49" s="267"/>
      <c r="J49" s="267"/>
      <c r="K49" s="267">
        <f t="shared" si="4"/>
        <v>289396</v>
      </c>
      <c r="L49" s="179">
        <f t="shared" si="1"/>
        <v>227211</v>
      </c>
      <c r="M49" s="387">
        <f t="shared" si="2"/>
        <v>58219</v>
      </c>
    </row>
    <row r="50" spans="1:13" ht="11.25">
      <c r="A50" s="152" t="s">
        <v>1073</v>
      </c>
      <c r="B50" s="179"/>
      <c r="C50" s="179">
        <v>120000</v>
      </c>
      <c r="D50" s="179">
        <v>120000</v>
      </c>
      <c r="E50" s="179"/>
      <c r="F50" s="179"/>
      <c r="G50" s="179"/>
      <c r="H50" s="179"/>
      <c r="I50" s="267"/>
      <c r="J50" s="267"/>
      <c r="K50" s="265">
        <f t="shared" si="4"/>
        <v>0</v>
      </c>
      <c r="L50" s="179">
        <f t="shared" si="1"/>
        <v>120000</v>
      </c>
      <c r="M50" s="387">
        <f t="shared" si="2"/>
        <v>120000</v>
      </c>
    </row>
    <row r="51" spans="1:13" ht="11.25">
      <c r="A51" s="152" t="s">
        <v>1074</v>
      </c>
      <c r="B51" s="179"/>
      <c r="C51" s="179">
        <v>2300</v>
      </c>
      <c r="D51" s="179">
        <v>2300</v>
      </c>
      <c r="E51" s="179"/>
      <c r="F51" s="179"/>
      <c r="G51" s="179"/>
      <c r="H51" s="179"/>
      <c r="I51" s="267"/>
      <c r="J51" s="267"/>
      <c r="K51" s="265">
        <f t="shared" si="4"/>
        <v>0</v>
      </c>
      <c r="L51" s="179">
        <f t="shared" si="1"/>
        <v>2300</v>
      </c>
      <c r="M51" s="387">
        <f t="shared" si="2"/>
        <v>2300</v>
      </c>
    </row>
    <row r="52" spans="1:13" ht="11.25">
      <c r="A52" s="152" t="s">
        <v>677</v>
      </c>
      <c r="B52" s="179"/>
      <c r="C52" s="179">
        <v>90148</v>
      </c>
      <c r="D52" s="179">
        <v>90148</v>
      </c>
      <c r="E52" s="179"/>
      <c r="F52" s="179">
        <v>2091</v>
      </c>
      <c r="G52" s="179">
        <v>2091</v>
      </c>
      <c r="H52" s="179"/>
      <c r="I52" s="267">
        <v>20013</v>
      </c>
      <c r="J52" s="267">
        <v>20013</v>
      </c>
      <c r="K52" s="267">
        <f t="shared" si="4"/>
        <v>0</v>
      </c>
      <c r="L52" s="179">
        <f t="shared" si="1"/>
        <v>112252</v>
      </c>
      <c r="M52" s="387">
        <f t="shared" si="2"/>
        <v>112252</v>
      </c>
    </row>
    <row r="53" spans="1:13" ht="11.25">
      <c r="A53" s="486" t="s">
        <v>1162</v>
      </c>
      <c r="B53" s="487"/>
      <c r="C53" s="487"/>
      <c r="D53" s="487">
        <v>-2601</v>
      </c>
      <c r="E53" s="487"/>
      <c r="F53" s="487"/>
      <c r="G53" s="487">
        <v>8146</v>
      </c>
      <c r="H53" s="487"/>
      <c r="I53" s="488"/>
      <c r="J53" s="488">
        <v>2118</v>
      </c>
      <c r="K53" s="488"/>
      <c r="L53" s="487"/>
      <c r="M53" s="489">
        <f t="shared" si="2"/>
        <v>7663</v>
      </c>
    </row>
    <row r="54" spans="1:13" ht="12" thickBot="1">
      <c r="A54" s="153" t="s">
        <v>1178</v>
      </c>
      <c r="B54" s="268">
        <f>SUM(B27+B34+B43+B47+B48+B49+B50+B51+B52)</f>
        <v>3398260</v>
      </c>
      <c r="C54" s="268">
        <f>SUM(C27+C34+C43+C47+C48+C49+C50+C51+C52)</f>
        <v>3814975</v>
      </c>
      <c r="D54" s="268">
        <f>SUM(D27+D34+D43+D47+D48+D49+D50+D51+D52+D53)</f>
        <v>3592134</v>
      </c>
      <c r="E54" s="268">
        <f>SUM(E27+E34+E43+E47+E48+E49+E50+E51+E52)</f>
        <v>136718</v>
      </c>
      <c r="F54" s="268">
        <f>SUM(F27+F34+F43+F47+F48+F49+F50+F51+F52)</f>
        <v>148473</v>
      </c>
      <c r="G54" s="268">
        <f>SUM(G27+G34+G43+G47+G48+G49+G50+G51+G52+G53)</f>
        <v>157604</v>
      </c>
      <c r="H54" s="268">
        <f>SUM(H27+H34+H43+H47+H48+H49+H50+H51+H52)</f>
        <v>750897</v>
      </c>
      <c r="I54" s="268">
        <f>SUM(I27+I34+I43+I47+I48+I49+I50+I51+I52)</f>
        <v>792600</v>
      </c>
      <c r="J54" s="268">
        <f>SUM(J27+J34+J43+J47+J48+J49+J50+J51+J52+J53)</f>
        <v>793064</v>
      </c>
      <c r="K54" s="268">
        <f>SUM(K27+K34+K43+K47+K48+K49+K50+K51+K52)</f>
        <v>4285875</v>
      </c>
      <c r="L54" s="268">
        <f>SUM(L27+L34+L43+L47+L48+L49+L50+L51+L52)</f>
        <v>4756048</v>
      </c>
      <c r="M54" s="402">
        <f>SUM(M27+M34+M43+M47+M48+M49+M50+M51+M52+M53)</f>
        <v>4542802</v>
      </c>
    </row>
    <row r="55" ht="12" thickTop="1"/>
  </sheetData>
  <mergeCells count="5">
    <mergeCell ref="A3:M3"/>
    <mergeCell ref="K5:M5"/>
    <mergeCell ref="H5:J5"/>
    <mergeCell ref="E5:G5"/>
    <mergeCell ref="B5:D5"/>
  </mergeCells>
  <printOptions horizontalCentered="1"/>
  <pageMargins left="0" right="0" top="0.44" bottom="0.3937007874015748" header="0.35433070866141736" footer="0.2755905511811024"/>
  <pageSetup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62"/>
  <sheetViews>
    <sheetView workbookViewId="0" topLeftCell="C1">
      <selection activeCell="D35" sqref="D35"/>
    </sheetView>
  </sheetViews>
  <sheetFormatPr defaultColWidth="9.00390625" defaultRowHeight="25.5" customHeight="1"/>
  <cols>
    <col min="1" max="1" width="0.12890625" style="6" hidden="1" customWidth="1"/>
    <col min="2" max="2" width="0" style="6" hidden="1" customWidth="1"/>
    <col min="3" max="3" width="34.00390625" style="6" customWidth="1"/>
    <col min="4" max="4" width="11.125" style="6" customWidth="1"/>
    <col min="5" max="14" width="10.75390625" style="6" customWidth="1"/>
    <col min="15" max="15" width="10.75390625" style="363" customWidth="1"/>
    <col min="16" max="16384" width="9.125" style="6" customWidth="1"/>
  </cols>
  <sheetData>
    <row r="1" spans="3:15" s="3" customFormat="1" ht="13.5" customHeight="1">
      <c r="C1" s="4" t="s">
        <v>609</v>
      </c>
      <c r="D1" s="5"/>
      <c r="E1" s="5"/>
      <c r="F1" s="5"/>
      <c r="O1" s="360"/>
    </row>
    <row r="2" spans="3:15" s="3" customFormat="1" ht="18" customHeight="1">
      <c r="C2" s="1215" t="s">
        <v>1031</v>
      </c>
      <c r="D2" s="1216"/>
      <c r="E2" s="1216"/>
      <c r="F2" s="1216"/>
      <c r="G2" s="1216"/>
      <c r="H2" s="1216"/>
      <c r="I2" s="1216"/>
      <c r="J2" s="1216"/>
      <c r="K2" s="1216"/>
      <c r="L2" s="1216"/>
      <c r="M2" s="1216"/>
      <c r="N2" s="1255"/>
      <c r="O2" s="1255"/>
    </row>
    <row r="3" spans="3:15" s="3" customFormat="1" ht="18" customHeight="1" thickBot="1">
      <c r="C3" s="1234" t="s">
        <v>1123</v>
      </c>
      <c r="D3" s="1234"/>
      <c r="E3" s="1234"/>
      <c r="F3" s="1234"/>
      <c r="G3" s="1234"/>
      <c r="H3" s="1234"/>
      <c r="I3" s="1234"/>
      <c r="J3" s="1234"/>
      <c r="K3" s="1234"/>
      <c r="L3" s="1234"/>
      <c r="M3" s="1234"/>
      <c r="N3" s="1255"/>
      <c r="O3" s="1255"/>
    </row>
    <row r="4" spans="1:34" ht="53.25" customHeight="1" thickTop="1">
      <c r="A4" s="100"/>
      <c r="B4" s="87"/>
      <c r="C4" s="101" t="s">
        <v>610</v>
      </c>
      <c r="D4" s="1217" t="s">
        <v>847</v>
      </c>
      <c r="E4" s="1218"/>
      <c r="F4" s="1213"/>
      <c r="G4" s="1217" t="s">
        <v>607</v>
      </c>
      <c r="H4" s="1218"/>
      <c r="I4" s="1213"/>
      <c r="J4" s="1217" t="s">
        <v>606</v>
      </c>
      <c r="K4" s="1218"/>
      <c r="L4" s="1213"/>
      <c r="M4" s="1217" t="s">
        <v>611</v>
      </c>
      <c r="N4" s="1222"/>
      <c r="O4" s="121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s="8" customFormat="1" ht="18" customHeight="1">
      <c r="A5" s="102"/>
      <c r="B5" s="103"/>
      <c r="C5" s="104"/>
      <c r="D5" s="105" t="s">
        <v>627</v>
      </c>
      <c r="E5" s="105" t="s">
        <v>1148</v>
      </c>
      <c r="F5" s="105" t="s">
        <v>1154</v>
      </c>
      <c r="G5" s="105" t="s">
        <v>627</v>
      </c>
      <c r="H5" s="105" t="s">
        <v>1148</v>
      </c>
      <c r="I5" s="105" t="s">
        <v>1154</v>
      </c>
      <c r="J5" s="105" t="s">
        <v>627</v>
      </c>
      <c r="K5" s="105" t="s">
        <v>1148</v>
      </c>
      <c r="L5" s="105" t="s">
        <v>1154</v>
      </c>
      <c r="M5" s="269" t="s">
        <v>627</v>
      </c>
      <c r="N5" s="105" t="s">
        <v>1148</v>
      </c>
      <c r="O5" s="361" t="s">
        <v>1154</v>
      </c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</row>
    <row r="6" spans="1:34" s="10" customFormat="1" ht="12.75">
      <c r="A6" s="106"/>
      <c r="B6" s="107"/>
      <c r="C6" s="108" t="s">
        <v>612</v>
      </c>
      <c r="D6" s="109">
        <v>418243</v>
      </c>
      <c r="E6" s="109">
        <v>434506</v>
      </c>
      <c r="F6" s="109">
        <v>430555</v>
      </c>
      <c r="G6" s="109">
        <v>875424</v>
      </c>
      <c r="H6" s="109">
        <v>911101</v>
      </c>
      <c r="I6" s="109">
        <v>910241</v>
      </c>
      <c r="J6" s="109">
        <v>377429</v>
      </c>
      <c r="K6" s="270">
        <v>376084</v>
      </c>
      <c r="L6" s="270">
        <v>373678</v>
      </c>
      <c r="M6" s="271">
        <f>SUM(D6+G6+J6)</f>
        <v>1671096</v>
      </c>
      <c r="N6" s="271">
        <f>SUM(E6+H6+K6)</f>
        <v>1721691</v>
      </c>
      <c r="O6" s="362">
        <f>SUM(F6+I6+L6)</f>
        <v>1714474</v>
      </c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s="10" customFormat="1" ht="12.75">
      <c r="A7" s="106"/>
      <c r="B7" s="107"/>
      <c r="C7" s="110" t="s">
        <v>613</v>
      </c>
      <c r="D7" s="111">
        <v>134356</v>
      </c>
      <c r="E7" s="111">
        <v>141509</v>
      </c>
      <c r="F7" s="111">
        <v>139017</v>
      </c>
      <c r="G7" s="111">
        <v>290622</v>
      </c>
      <c r="H7" s="111">
        <v>297104</v>
      </c>
      <c r="I7" s="111">
        <v>296740</v>
      </c>
      <c r="J7" s="111">
        <v>124424</v>
      </c>
      <c r="K7" s="271">
        <v>120975</v>
      </c>
      <c r="L7" s="271">
        <v>120577</v>
      </c>
      <c r="M7" s="271">
        <f aca="true" t="shared" si="0" ref="M7:M29">SUM(D7+G7+J7)</f>
        <v>549402</v>
      </c>
      <c r="N7" s="271">
        <f aca="true" t="shared" si="1" ref="N7:N29">SUM(E7+H7+K7)</f>
        <v>559588</v>
      </c>
      <c r="O7" s="362">
        <f aca="true" t="shared" si="2" ref="O7:O29">SUM(F7+I7+L7)</f>
        <v>556334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</row>
    <row r="8" spans="1:34" ht="12.75">
      <c r="A8" s="100"/>
      <c r="B8" s="87"/>
      <c r="C8" s="112" t="s">
        <v>614</v>
      </c>
      <c r="D8" s="113">
        <v>401018</v>
      </c>
      <c r="E8" s="113">
        <v>482984</v>
      </c>
      <c r="F8" s="113">
        <v>463907</v>
      </c>
      <c r="G8" s="113">
        <v>322566</v>
      </c>
      <c r="H8" s="113">
        <v>347873</v>
      </c>
      <c r="I8" s="113">
        <v>346517</v>
      </c>
      <c r="J8" s="113">
        <v>243419</v>
      </c>
      <c r="K8" s="272">
        <v>275150</v>
      </c>
      <c r="L8" s="272">
        <v>274431</v>
      </c>
      <c r="M8" s="272">
        <f t="shared" si="0"/>
        <v>967003</v>
      </c>
      <c r="N8" s="272">
        <f t="shared" si="1"/>
        <v>1106007</v>
      </c>
      <c r="O8" s="457">
        <f t="shared" si="2"/>
        <v>1084855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12.75">
      <c r="A9" s="100"/>
      <c r="B9" s="87"/>
      <c r="C9" s="112" t="s">
        <v>615</v>
      </c>
      <c r="D9" s="113">
        <v>19094</v>
      </c>
      <c r="E9" s="113">
        <v>20470</v>
      </c>
      <c r="F9" s="113">
        <v>19365</v>
      </c>
      <c r="G9" s="113"/>
      <c r="H9" s="113"/>
      <c r="I9" s="113">
        <v>220</v>
      </c>
      <c r="J9" s="113"/>
      <c r="K9" s="272"/>
      <c r="L9" s="272">
        <v>2</v>
      </c>
      <c r="M9" s="272">
        <f t="shared" si="0"/>
        <v>19094</v>
      </c>
      <c r="N9" s="272">
        <f t="shared" si="1"/>
        <v>20470</v>
      </c>
      <c r="O9" s="457">
        <f t="shared" si="2"/>
        <v>19587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s="10" customFormat="1" ht="12.75">
      <c r="A10" s="106"/>
      <c r="B10" s="107"/>
      <c r="C10" s="114" t="s">
        <v>837</v>
      </c>
      <c r="D10" s="111">
        <f aca="true" t="shared" si="3" ref="D10:L10">SUM(D8+D9)</f>
        <v>420112</v>
      </c>
      <c r="E10" s="111">
        <f t="shared" si="3"/>
        <v>503454</v>
      </c>
      <c r="F10" s="111">
        <f t="shared" si="3"/>
        <v>483272</v>
      </c>
      <c r="G10" s="111">
        <f t="shared" si="3"/>
        <v>322566</v>
      </c>
      <c r="H10" s="111">
        <f t="shared" si="3"/>
        <v>347873</v>
      </c>
      <c r="I10" s="111">
        <f t="shared" si="3"/>
        <v>346737</v>
      </c>
      <c r="J10" s="111">
        <f t="shared" si="3"/>
        <v>243419</v>
      </c>
      <c r="K10" s="111">
        <f t="shared" si="3"/>
        <v>275150</v>
      </c>
      <c r="L10" s="111">
        <f t="shared" si="3"/>
        <v>274433</v>
      </c>
      <c r="M10" s="271">
        <f t="shared" si="0"/>
        <v>986097</v>
      </c>
      <c r="N10" s="271">
        <f t="shared" si="1"/>
        <v>1126477</v>
      </c>
      <c r="O10" s="362">
        <f t="shared" si="2"/>
        <v>1104442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</row>
    <row r="11" spans="1:34" ht="12.75">
      <c r="A11" s="100"/>
      <c r="B11" s="87"/>
      <c r="C11" s="115"/>
      <c r="D11" s="113"/>
      <c r="E11" s="113"/>
      <c r="F11" s="113"/>
      <c r="G11" s="113"/>
      <c r="H11" s="113"/>
      <c r="I11" s="113"/>
      <c r="J11" s="113"/>
      <c r="K11" s="272"/>
      <c r="L11" s="272"/>
      <c r="M11" s="271"/>
      <c r="N11" s="271"/>
      <c r="O11" s="362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s="10" customFormat="1" ht="12.75">
      <c r="A12" s="106"/>
      <c r="B12" s="107"/>
      <c r="C12" s="116" t="s">
        <v>616</v>
      </c>
      <c r="D12" s="111">
        <f>SUM(D13:D14)</f>
        <v>200697</v>
      </c>
      <c r="E12" s="111">
        <f>SUM(E13:E14)</f>
        <v>214177</v>
      </c>
      <c r="F12" s="111">
        <f>SUM(F13:F14)</f>
        <v>213414</v>
      </c>
      <c r="G12" s="111"/>
      <c r="H12" s="111"/>
      <c r="I12" s="111"/>
      <c r="J12" s="111"/>
      <c r="K12" s="111">
        <f>SUM(K13:K14)</f>
        <v>1356</v>
      </c>
      <c r="L12" s="111">
        <f>SUM(L13:L14)</f>
        <v>483</v>
      </c>
      <c r="M12" s="271">
        <f t="shared" si="0"/>
        <v>200697</v>
      </c>
      <c r="N12" s="271">
        <f t="shared" si="1"/>
        <v>215533</v>
      </c>
      <c r="O12" s="362">
        <f t="shared" si="2"/>
        <v>213897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</row>
    <row r="13" spans="1:34" ht="12.75">
      <c r="A13" s="100"/>
      <c r="B13" s="87"/>
      <c r="C13" s="115" t="s">
        <v>617</v>
      </c>
      <c r="D13" s="113">
        <v>176272</v>
      </c>
      <c r="E13" s="113">
        <v>183735</v>
      </c>
      <c r="F13" s="113">
        <v>182944</v>
      </c>
      <c r="G13" s="113"/>
      <c r="H13" s="113"/>
      <c r="I13" s="113"/>
      <c r="J13" s="113"/>
      <c r="K13" s="272">
        <v>1356</v>
      </c>
      <c r="L13" s="272">
        <v>483</v>
      </c>
      <c r="M13" s="272">
        <f t="shared" si="0"/>
        <v>176272</v>
      </c>
      <c r="N13" s="272">
        <f t="shared" si="1"/>
        <v>185091</v>
      </c>
      <c r="O13" s="457">
        <f t="shared" si="2"/>
        <v>183427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ht="12.75">
      <c r="A14" s="100"/>
      <c r="B14" s="87"/>
      <c r="C14" s="117" t="s">
        <v>618</v>
      </c>
      <c r="D14" s="113">
        <v>24425</v>
      </c>
      <c r="E14" s="113">
        <v>30442</v>
      </c>
      <c r="F14" s="113">
        <v>30470</v>
      </c>
      <c r="G14" s="113"/>
      <c r="H14" s="113"/>
      <c r="I14" s="113"/>
      <c r="J14" s="113"/>
      <c r="K14" s="272"/>
      <c r="L14" s="272"/>
      <c r="M14" s="272">
        <f t="shared" si="0"/>
        <v>24425</v>
      </c>
      <c r="N14" s="272">
        <f t="shared" si="1"/>
        <v>30442</v>
      </c>
      <c r="O14" s="457">
        <f t="shared" si="2"/>
        <v>30470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ht="12.75">
      <c r="A15" s="100"/>
      <c r="B15" s="87"/>
      <c r="C15" s="112"/>
      <c r="D15" s="113"/>
      <c r="E15" s="113"/>
      <c r="F15" s="113"/>
      <c r="G15" s="113"/>
      <c r="H15" s="113"/>
      <c r="I15" s="113"/>
      <c r="J15" s="113"/>
      <c r="K15" s="272"/>
      <c r="L15" s="272"/>
      <c r="M15" s="271"/>
      <c r="N15" s="271"/>
      <c r="O15" s="362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s="10" customFormat="1" ht="12.75">
      <c r="A16" s="106"/>
      <c r="B16" s="107"/>
      <c r="C16" s="110" t="s">
        <v>619</v>
      </c>
      <c r="D16" s="111">
        <v>163840</v>
      </c>
      <c r="E16" s="111">
        <v>172556</v>
      </c>
      <c r="F16" s="111">
        <v>170132</v>
      </c>
      <c r="G16" s="111"/>
      <c r="H16" s="111"/>
      <c r="I16" s="111">
        <v>36</v>
      </c>
      <c r="J16" s="111"/>
      <c r="K16" s="271"/>
      <c r="L16" s="271"/>
      <c r="M16" s="271">
        <f t="shared" si="0"/>
        <v>163840</v>
      </c>
      <c r="N16" s="271">
        <f t="shared" si="1"/>
        <v>172556</v>
      </c>
      <c r="O16" s="362">
        <f t="shared" si="2"/>
        <v>170168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</row>
    <row r="17" spans="1:34" s="10" customFormat="1" ht="12.75">
      <c r="A17" s="106"/>
      <c r="B17" s="107"/>
      <c r="C17" s="110" t="s">
        <v>620</v>
      </c>
      <c r="D17" s="111"/>
      <c r="E17" s="111"/>
      <c r="F17" s="111"/>
      <c r="G17" s="111">
        <v>10912</v>
      </c>
      <c r="H17" s="111">
        <v>10439</v>
      </c>
      <c r="I17" s="111">
        <v>10400</v>
      </c>
      <c r="J17" s="111"/>
      <c r="K17" s="271"/>
      <c r="L17" s="271"/>
      <c r="M17" s="271">
        <f t="shared" si="0"/>
        <v>10912</v>
      </c>
      <c r="N17" s="271">
        <f t="shared" si="1"/>
        <v>10439</v>
      </c>
      <c r="O17" s="362">
        <f t="shared" si="2"/>
        <v>10400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</row>
    <row r="18" spans="1:34" s="10" customFormat="1" ht="12.75">
      <c r="A18" s="106"/>
      <c r="B18" s="107"/>
      <c r="C18" s="110" t="s">
        <v>1122</v>
      </c>
      <c r="D18" s="111">
        <v>52832</v>
      </c>
      <c r="E18" s="111">
        <v>162355</v>
      </c>
      <c r="F18" s="111">
        <v>111011</v>
      </c>
      <c r="G18" s="111">
        <v>21600</v>
      </c>
      <c r="H18" s="357">
        <v>14542</v>
      </c>
      <c r="I18" s="357">
        <v>14174</v>
      </c>
      <c r="J18" s="111"/>
      <c r="K18" s="271">
        <v>7670</v>
      </c>
      <c r="L18" s="271">
        <v>7243</v>
      </c>
      <c r="M18" s="271">
        <f t="shared" si="0"/>
        <v>74432</v>
      </c>
      <c r="N18" s="271">
        <f t="shared" si="1"/>
        <v>184567</v>
      </c>
      <c r="O18" s="362">
        <f t="shared" si="2"/>
        <v>132428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</row>
    <row r="19" spans="1:34" s="10" customFormat="1" ht="13.5" thickBot="1">
      <c r="A19" s="118"/>
      <c r="B19" s="119"/>
      <c r="C19" s="110" t="s">
        <v>621</v>
      </c>
      <c r="D19" s="111">
        <v>397754</v>
      </c>
      <c r="E19" s="111">
        <v>515026</v>
      </c>
      <c r="F19" s="111">
        <v>398832</v>
      </c>
      <c r="G19" s="111">
        <v>2250</v>
      </c>
      <c r="H19" s="111">
        <v>18200</v>
      </c>
      <c r="I19" s="111">
        <v>18160</v>
      </c>
      <c r="J19" s="111">
        <v>7625</v>
      </c>
      <c r="K19" s="271">
        <v>13395</v>
      </c>
      <c r="L19" s="271">
        <v>5941</v>
      </c>
      <c r="M19" s="271">
        <f t="shared" si="0"/>
        <v>407629</v>
      </c>
      <c r="N19" s="271">
        <f>SUM(E19+H19+K19)</f>
        <v>546621</v>
      </c>
      <c r="O19" s="362">
        <f t="shared" si="2"/>
        <v>422933</v>
      </c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</row>
    <row r="20" spans="1:34" s="10" customFormat="1" ht="12.75">
      <c r="A20" s="120"/>
      <c r="B20" s="120"/>
      <c r="C20" s="110" t="s">
        <v>906</v>
      </c>
      <c r="D20" s="111">
        <f>SUM(D21:D22)</f>
        <v>11000</v>
      </c>
      <c r="E20" s="111">
        <f>SUM(E21:E22)</f>
        <v>11000</v>
      </c>
      <c r="F20" s="111">
        <v>7590</v>
      </c>
      <c r="G20" s="111"/>
      <c r="H20" s="111"/>
      <c r="I20" s="111"/>
      <c r="J20" s="111"/>
      <c r="K20" s="271"/>
      <c r="L20" s="271"/>
      <c r="M20" s="271">
        <f t="shared" si="0"/>
        <v>11000</v>
      </c>
      <c r="N20" s="271">
        <f t="shared" si="1"/>
        <v>11000</v>
      </c>
      <c r="O20" s="362">
        <f t="shared" si="2"/>
        <v>7590</v>
      </c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</row>
    <row r="21" spans="1:34" s="10" customFormat="1" ht="12.75">
      <c r="A21" s="120"/>
      <c r="B21" s="120"/>
      <c r="C21" s="112" t="s">
        <v>907</v>
      </c>
      <c r="D21" s="113">
        <v>7000</v>
      </c>
      <c r="E21" s="113">
        <v>7000</v>
      </c>
      <c r="F21" s="113"/>
      <c r="G21" s="113"/>
      <c r="H21" s="113"/>
      <c r="I21" s="113"/>
      <c r="J21" s="113"/>
      <c r="K21" s="272"/>
      <c r="L21" s="272"/>
      <c r="M21" s="272">
        <f t="shared" si="0"/>
        <v>7000</v>
      </c>
      <c r="N21" s="272">
        <f t="shared" si="1"/>
        <v>7000</v>
      </c>
      <c r="O21" s="457">
        <f t="shared" si="2"/>
        <v>0</v>
      </c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</row>
    <row r="22" spans="1:34" s="10" customFormat="1" ht="12.75">
      <c r="A22" s="120"/>
      <c r="B22" s="120"/>
      <c r="C22" s="112" t="s">
        <v>908</v>
      </c>
      <c r="D22" s="113">
        <v>4000</v>
      </c>
      <c r="E22" s="113">
        <v>4000</v>
      </c>
      <c r="F22" s="113"/>
      <c r="G22" s="113"/>
      <c r="H22" s="113"/>
      <c r="I22" s="113"/>
      <c r="J22" s="113"/>
      <c r="K22" s="272"/>
      <c r="L22" s="272"/>
      <c r="M22" s="272">
        <f t="shared" si="0"/>
        <v>4000</v>
      </c>
      <c r="N22" s="272">
        <f t="shared" si="1"/>
        <v>4000</v>
      </c>
      <c r="O22" s="457">
        <f t="shared" si="2"/>
        <v>0</v>
      </c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</row>
    <row r="23" spans="1:34" s="10" customFormat="1" ht="12.75">
      <c r="A23" s="120"/>
      <c r="B23" s="120"/>
      <c r="C23" s="110" t="s">
        <v>622</v>
      </c>
      <c r="D23" s="111">
        <v>34858</v>
      </c>
      <c r="E23" s="111">
        <v>35811</v>
      </c>
      <c r="F23" s="111">
        <v>33311</v>
      </c>
      <c r="G23" s="111"/>
      <c r="H23" s="111"/>
      <c r="I23" s="111"/>
      <c r="J23" s="111"/>
      <c r="K23" s="271"/>
      <c r="L23" s="271"/>
      <c r="M23" s="271">
        <f t="shared" si="0"/>
        <v>34858</v>
      </c>
      <c r="N23" s="271">
        <f t="shared" si="1"/>
        <v>35811</v>
      </c>
      <c r="O23" s="362">
        <f t="shared" si="2"/>
        <v>33311</v>
      </c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</row>
    <row r="24" spans="1:34" s="10" customFormat="1" ht="12.75">
      <c r="A24" s="120"/>
      <c r="B24" s="120"/>
      <c r="C24" s="121" t="s">
        <v>1075</v>
      </c>
      <c r="D24" s="111"/>
      <c r="E24" s="111"/>
      <c r="F24" s="111"/>
      <c r="G24" s="111"/>
      <c r="H24" s="111"/>
      <c r="I24" s="111"/>
      <c r="J24" s="111"/>
      <c r="K24" s="271"/>
      <c r="L24" s="271"/>
      <c r="M24" s="271">
        <f t="shared" si="0"/>
        <v>0</v>
      </c>
      <c r="N24" s="271">
        <f t="shared" si="1"/>
        <v>0</v>
      </c>
      <c r="O24" s="362">
        <f t="shared" si="2"/>
        <v>0</v>
      </c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</row>
    <row r="25" spans="1:34" s="10" customFormat="1" ht="12.75">
      <c r="A25" s="120"/>
      <c r="B25" s="120"/>
      <c r="C25" s="121" t="s">
        <v>678</v>
      </c>
      <c r="D25" s="111">
        <f>SUM(D27+D26)</f>
        <v>175912</v>
      </c>
      <c r="E25" s="111">
        <f>SUM(E27+E26)</f>
        <v>171765</v>
      </c>
      <c r="F25" s="111">
        <f>SUM(F27+F26)</f>
        <v>0</v>
      </c>
      <c r="G25" s="111"/>
      <c r="H25" s="111"/>
      <c r="I25" s="111"/>
      <c r="J25" s="111"/>
      <c r="K25" s="271"/>
      <c r="L25" s="271"/>
      <c r="M25" s="271">
        <f t="shared" si="0"/>
        <v>175912</v>
      </c>
      <c r="N25" s="271">
        <f t="shared" si="1"/>
        <v>171765</v>
      </c>
      <c r="O25" s="362">
        <f t="shared" si="2"/>
        <v>0</v>
      </c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</row>
    <row r="26" spans="1:34" s="10" customFormat="1" ht="12.75">
      <c r="A26" s="120"/>
      <c r="B26" s="120"/>
      <c r="C26" s="122" t="s">
        <v>796</v>
      </c>
      <c r="D26" s="123">
        <v>4000</v>
      </c>
      <c r="E26" s="358">
        <v>226</v>
      </c>
      <c r="F26" s="358"/>
      <c r="G26" s="111"/>
      <c r="H26" s="111"/>
      <c r="I26" s="111"/>
      <c r="J26" s="111"/>
      <c r="K26" s="271"/>
      <c r="L26" s="271"/>
      <c r="M26" s="272">
        <f t="shared" si="0"/>
        <v>4000</v>
      </c>
      <c r="N26" s="272">
        <f t="shared" si="1"/>
        <v>226</v>
      </c>
      <c r="O26" s="457">
        <f t="shared" si="2"/>
        <v>0</v>
      </c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</row>
    <row r="27" spans="1:34" s="10" customFormat="1" ht="12.75">
      <c r="A27" s="120"/>
      <c r="B27" s="120"/>
      <c r="C27" s="122" t="s">
        <v>891</v>
      </c>
      <c r="D27" s="123">
        <f>SUM(D28:D29)</f>
        <v>171912</v>
      </c>
      <c r="E27" s="123">
        <f>SUM(E28:E29)</f>
        <v>171539</v>
      </c>
      <c r="F27" s="123">
        <f>SUM(F28:F29)</f>
        <v>0</v>
      </c>
      <c r="G27" s="111"/>
      <c r="H27" s="111"/>
      <c r="I27" s="111"/>
      <c r="J27" s="111"/>
      <c r="K27" s="271"/>
      <c r="L27" s="271"/>
      <c r="M27" s="272">
        <f t="shared" si="0"/>
        <v>171912</v>
      </c>
      <c r="N27" s="272">
        <f t="shared" si="1"/>
        <v>171539</v>
      </c>
      <c r="O27" s="457">
        <f t="shared" si="2"/>
        <v>0</v>
      </c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</row>
    <row r="28" spans="1:34" s="10" customFormat="1" ht="12.75">
      <c r="A28" s="120"/>
      <c r="B28" s="120"/>
      <c r="C28" s="112" t="s">
        <v>952</v>
      </c>
      <c r="D28" s="113">
        <v>77412</v>
      </c>
      <c r="E28" s="359">
        <v>64712</v>
      </c>
      <c r="F28" s="359"/>
      <c r="G28" s="111"/>
      <c r="H28" s="111"/>
      <c r="I28" s="111"/>
      <c r="J28" s="111"/>
      <c r="K28" s="271"/>
      <c r="L28" s="271"/>
      <c r="M28" s="272">
        <f t="shared" si="0"/>
        <v>77412</v>
      </c>
      <c r="N28" s="272">
        <f t="shared" si="1"/>
        <v>64712</v>
      </c>
      <c r="O28" s="457">
        <f t="shared" si="2"/>
        <v>0</v>
      </c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</row>
    <row r="29" spans="1:34" s="10" customFormat="1" ht="12.75">
      <c r="A29" s="120"/>
      <c r="B29" s="120"/>
      <c r="C29" s="112" t="s">
        <v>953</v>
      </c>
      <c r="D29" s="113">
        <v>94500</v>
      </c>
      <c r="E29" s="113">
        <v>106827</v>
      </c>
      <c r="F29" s="113"/>
      <c r="G29" s="111"/>
      <c r="H29" s="111"/>
      <c r="I29" s="111"/>
      <c r="J29" s="111"/>
      <c r="K29" s="111"/>
      <c r="L29" s="111"/>
      <c r="M29" s="113">
        <f t="shared" si="0"/>
        <v>94500</v>
      </c>
      <c r="N29" s="113">
        <f t="shared" si="1"/>
        <v>106827</v>
      </c>
      <c r="O29" s="457">
        <f t="shared" si="2"/>
        <v>0</v>
      </c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</row>
    <row r="30" spans="1:34" s="10" customFormat="1" ht="12.75">
      <c r="A30" s="120"/>
      <c r="B30" s="120"/>
      <c r="C30" s="110" t="s">
        <v>1162</v>
      </c>
      <c r="D30" s="111"/>
      <c r="E30" s="111"/>
      <c r="F30" s="111">
        <v>8027</v>
      </c>
      <c r="G30" s="111"/>
      <c r="H30" s="111"/>
      <c r="I30" s="111">
        <v>-343</v>
      </c>
      <c r="J30" s="111"/>
      <c r="K30" s="111"/>
      <c r="L30" s="111">
        <v>3281</v>
      </c>
      <c r="M30" s="111"/>
      <c r="N30" s="111"/>
      <c r="O30" s="362">
        <f>SUM(F30+I30+L30)</f>
        <v>10965</v>
      </c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</row>
    <row r="31" spans="1:34" s="11" customFormat="1" ht="16.5" thickBot="1">
      <c r="A31" s="124"/>
      <c r="B31" s="125"/>
      <c r="C31" s="110" t="s">
        <v>623</v>
      </c>
      <c r="D31" s="111">
        <f>SUM(D6+D7+D10+D12+D16+D17+D18+D19+D20+D23+D24+D25)</f>
        <v>2009604</v>
      </c>
      <c r="E31" s="111">
        <f>SUM(E6+E7+E10+E12+E16+E17+E18+E19+E20+E23+E24+E25)</f>
        <v>2362159</v>
      </c>
      <c r="F31" s="111">
        <f>SUM(F6+F7+F10+F12+F16+F17+F18+F19+F20+F23+F24+F25+F30)</f>
        <v>1995161</v>
      </c>
      <c r="G31" s="111">
        <f aca="true" t="shared" si="4" ref="G31:N31">SUM(G6+G7+G10+G12+G16+G17+G18+G19+G20+G23+G24+G25)</f>
        <v>1523374</v>
      </c>
      <c r="H31" s="111">
        <f>SUM(H6+H7+H10+H12+H16+H17+H18+H19+H20+H23+H24+H25)</f>
        <v>1599259</v>
      </c>
      <c r="I31" s="111">
        <f>SUM(I6+I7+I10+I12+I16+I17+I18+I19+I20+I23+I24+I25+I30)</f>
        <v>1596145</v>
      </c>
      <c r="J31" s="111">
        <f t="shared" si="4"/>
        <v>752897</v>
      </c>
      <c r="K31" s="111">
        <f>SUM(K6+K7+K10+K12+K16+K17+K18+K19+K20+K23+K24+K25)</f>
        <v>794630</v>
      </c>
      <c r="L31" s="111">
        <f>SUM(L6+L7+L10+L12+L16+L17+L18+L19+L20+L23+L24+L25+L30)</f>
        <v>785636</v>
      </c>
      <c r="M31" s="111">
        <f t="shared" si="4"/>
        <v>4285875</v>
      </c>
      <c r="N31" s="111">
        <f t="shared" si="4"/>
        <v>4756048</v>
      </c>
      <c r="O31" s="484">
        <f>SUM(O6+O7+O10+O12+O16+O17+O18+O19+O20+O23+O24+O25+O30)</f>
        <v>4376942</v>
      </c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</row>
    <row r="32" spans="3:15" s="3" customFormat="1" ht="13.5" thickTop="1">
      <c r="C32" s="902" t="s">
        <v>921</v>
      </c>
      <c r="D32" s="111"/>
      <c r="E32" s="903"/>
      <c r="F32" s="480"/>
      <c r="G32" s="904"/>
      <c r="H32" s="480"/>
      <c r="I32" s="904"/>
      <c r="J32" s="904"/>
      <c r="K32" s="904"/>
      <c r="L32" s="480"/>
      <c r="M32" s="904"/>
      <c r="N32" s="904"/>
      <c r="O32" s="901">
        <v>17977</v>
      </c>
    </row>
    <row r="33" spans="1:15" s="3" customFormat="1" ht="16.5" thickBot="1">
      <c r="A33" s="7"/>
      <c r="B33" s="7"/>
      <c r="C33" s="905" t="s">
        <v>1177</v>
      </c>
      <c r="D33" s="906">
        <f aca="true" t="shared" si="5" ref="D33:O33">SUM(D31+D32)</f>
        <v>2009604</v>
      </c>
      <c r="E33" s="906">
        <f t="shared" si="5"/>
        <v>2362159</v>
      </c>
      <c r="F33" s="906">
        <f t="shared" si="5"/>
        <v>1995161</v>
      </c>
      <c r="G33" s="906">
        <f t="shared" si="5"/>
        <v>1523374</v>
      </c>
      <c r="H33" s="906">
        <f t="shared" si="5"/>
        <v>1599259</v>
      </c>
      <c r="I33" s="906">
        <f t="shared" si="5"/>
        <v>1596145</v>
      </c>
      <c r="J33" s="906">
        <f t="shared" si="5"/>
        <v>752897</v>
      </c>
      <c r="K33" s="906">
        <f t="shared" si="5"/>
        <v>794630</v>
      </c>
      <c r="L33" s="906">
        <f t="shared" si="5"/>
        <v>785636</v>
      </c>
      <c r="M33" s="906">
        <f t="shared" si="5"/>
        <v>4285875</v>
      </c>
      <c r="N33" s="906">
        <f t="shared" si="5"/>
        <v>4756048</v>
      </c>
      <c r="O33" s="907">
        <f t="shared" si="5"/>
        <v>4394919</v>
      </c>
    </row>
    <row r="34" spans="3:34" ht="25.5" customHeight="1" thickTop="1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60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3:34" ht="25.5" customHeight="1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60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3:34" ht="25.5" customHeight="1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60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3:34" ht="25.5" customHeight="1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60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3:34" ht="25.5" customHeight="1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60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3:34" ht="25.5" customHeight="1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60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3:34" ht="25.5" customHeight="1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60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3:34" ht="25.5" customHeight="1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60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3:34" ht="25.5" customHeight="1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60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3:34" ht="25.5" customHeight="1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60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3:34" ht="25.5" customHeight="1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60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3:34" ht="25.5" customHeight="1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60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3:34" ht="25.5" customHeight="1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60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3:34" ht="25.5" customHeight="1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60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3:34" ht="25.5" customHeight="1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60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3:34" ht="25.5" customHeight="1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60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3:34" ht="25.5" customHeight="1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60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3:34" ht="25.5" customHeight="1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60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3:34" ht="25.5" customHeight="1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60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3:34" ht="25.5" customHeight="1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60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3:34" ht="25.5" customHeight="1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60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3:34" ht="25.5" customHeight="1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60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3:34" ht="25.5" customHeight="1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60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3:34" ht="25.5" customHeight="1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60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3:13" ht="25.5" customHeight="1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3:13" ht="25.5" customHeight="1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3:13" ht="25.5" customHeight="1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3:13" ht="25.5" customHeight="1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3:13" ht="25.5" customHeight="1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3:13" ht="25.5" customHeight="1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3:13" ht="25.5" customHeight="1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3:13" ht="25.5" customHeight="1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3:13" ht="25.5" customHeight="1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3:13" ht="25.5" customHeight="1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3:13" ht="25.5" customHeight="1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3:13" ht="25.5" customHeight="1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3:13" ht="25.5" customHeight="1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3:13" ht="25.5" customHeight="1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3:13" ht="25.5" customHeight="1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3:13" ht="25.5" customHeight="1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3:13" ht="25.5" customHeight="1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3:13" ht="25.5" customHeight="1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3:13" ht="25.5" customHeight="1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3:13" ht="25.5" customHeight="1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3:13" ht="25.5" customHeight="1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3:13" ht="25.5" customHeight="1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3:13" ht="25.5" customHeight="1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3:13" ht="25.5" customHeight="1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3:13" ht="25.5" customHeight="1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3:13" ht="25.5" customHeight="1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3:13" ht="25.5" customHeight="1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3:13" ht="25.5" customHeight="1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3:13" ht="25.5" customHeight="1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3:13" ht="25.5" customHeight="1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3:13" ht="25.5" customHeight="1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3:13" ht="25.5" customHeight="1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3:13" ht="25.5" customHeight="1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3:13" ht="25.5" customHeight="1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3:13" ht="25.5" customHeight="1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3:13" ht="25.5" customHeight="1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3:13" ht="25.5" customHeight="1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3:13" ht="25.5" customHeight="1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3:13" ht="25.5" customHeight="1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3:13" ht="25.5" customHeight="1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3:13" ht="25.5" customHeight="1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3:13" ht="25.5" customHeight="1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3:13" ht="25.5" customHeight="1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3:13" ht="25.5" customHeight="1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3:13" ht="25.5" customHeight="1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3:13" ht="25.5" customHeight="1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3:13" ht="25.5" customHeight="1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3:13" ht="25.5" customHeight="1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3:13" ht="25.5" customHeight="1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3:13" ht="25.5" customHeight="1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3:13" ht="25.5" customHeight="1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3:13" ht="25.5" customHeight="1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3:13" ht="25.5" customHeight="1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3:13" ht="25.5" customHeight="1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3:13" ht="25.5" customHeight="1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3:13" ht="25.5" customHeight="1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3:13" ht="25.5" customHeight="1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3:13" ht="25.5" customHeight="1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3:13" ht="25.5" customHeight="1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3:13" ht="25.5" customHeight="1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3:13" ht="25.5" customHeight="1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3:13" ht="25.5" customHeight="1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3:13" ht="25.5" customHeight="1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3:13" ht="25.5" customHeight="1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3:13" ht="25.5" customHeight="1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3:13" ht="25.5" customHeight="1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3:13" ht="25.5" customHeight="1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3:13" ht="25.5" customHeight="1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3:13" ht="25.5" customHeight="1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3:13" ht="25.5" customHeight="1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3:13" ht="25.5" customHeight="1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3:13" ht="25.5" customHeight="1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3:13" ht="25.5" customHeight="1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3:13" ht="25.5" customHeight="1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3:13" ht="25.5" customHeight="1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3:13" ht="25.5" customHeight="1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3:13" ht="25.5" customHeight="1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3:13" ht="25.5" customHeight="1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3:13" ht="25.5" customHeight="1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3:13" ht="25.5" customHeight="1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3:13" ht="25.5" customHeight="1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3:13" ht="25.5" customHeight="1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3:13" ht="25.5" customHeight="1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3:13" ht="25.5" customHeight="1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3:13" ht="25.5" customHeight="1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3:13" ht="25.5" customHeight="1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3:13" ht="25.5" customHeight="1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3:13" ht="25.5" customHeight="1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3:13" ht="25.5" customHeight="1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3:13" ht="25.5" customHeight="1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3:13" ht="25.5" customHeight="1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3:13" ht="25.5" customHeight="1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3:13" ht="25.5" customHeight="1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3:13" ht="25.5" customHeight="1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3:13" ht="25.5" customHeight="1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3:13" ht="25.5" customHeight="1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3:13" ht="25.5" customHeight="1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3:13" ht="25.5" customHeight="1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3:13" ht="25.5" customHeight="1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3:13" ht="25.5" customHeight="1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3:13" ht="25.5" customHeight="1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3:13" ht="25.5" customHeight="1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3:13" ht="25.5" customHeight="1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3:13" ht="25.5" customHeight="1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3:13" ht="25.5" customHeight="1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3:13" ht="25.5" customHeight="1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3:13" ht="25.5" customHeight="1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3:13" ht="25.5" customHeight="1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3:13" ht="25.5" customHeight="1"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3:13" ht="25.5" customHeight="1"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3:13" ht="25.5" customHeight="1"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3:13" ht="25.5" customHeight="1"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3:13" ht="25.5" customHeight="1"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3:13" ht="25.5" customHeight="1"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3:13" ht="25.5" customHeight="1"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3:13" ht="25.5" customHeight="1"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3:13" ht="25.5" customHeight="1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3:13" ht="25.5" customHeight="1"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3:13" ht="25.5" customHeight="1"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3:13" ht="25.5" customHeight="1"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3:13" ht="25.5" customHeight="1"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3:13" ht="25.5" customHeight="1"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3:13" ht="25.5" customHeight="1"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3:13" ht="25.5" customHeight="1"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3:13" ht="25.5" customHeight="1"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3:13" ht="25.5" customHeight="1"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3:13" ht="25.5" customHeight="1"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3:13" ht="25.5" customHeight="1"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3:13" ht="25.5" customHeight="1"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3:13" ht="25.5" customHeight="1"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3:13" ht="25.5" customHeight="1"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3:13" ht="25.5" customHeight="1"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3:13" ht="25.5" customHeight="1"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3:13" ht="25.5" customHeight="1"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3:13" ht="25.5" customHeight="1"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3:13" ht="25.5" customHeight="1"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3:13" ht="25.5" customHeight="1"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3:13" ht="25.5" customHeight="1"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3:13" ht="25.5" customHeight="1"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3:13" ht="25.5" customHeight="1"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3:13" ht="25.5" customHeight="1"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3:13" ht="25.5" customHeight="1"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3:13" ht="25.5" customHeight="1"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3:13" ht="25.5" customHeight="1"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3:13" ht="25.5" customHeight="1"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3:13" ht="25.5" customHeight="1"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3:13" ht="25.5" customHeight="1"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3:13" ht="25.5" customHeight="1"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3:13" ht="25.5" customHeight="1"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3:13" ht="25.5" customHeight="1"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3:13" ht="25.5" customHeight="1"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3:13" ht="25.5" customHeight="1"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3:13" ht="25.5" customHeight="1"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3:13" ht="25.5" customHeight="1"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3:13" ht="25.5" customHeight="1"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3:13" ht="25.5" customHeight="1"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3:13" ht="25.5" customHeight="1"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3:13" ht="25.5" customHeight="1"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3:13" ht="25.5" customHeight="1"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3:13" ht="25.5" customHeight="1"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3:13" ht="25.5" customHeight="1"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3:13" ht="25.5" customHeight="1"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3:13" ht="25.5" customHeight="1"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3:13" ht="25.5" customHeight="1"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3:13" ht="25.5" customHeight="1"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3:13" ht="25.5" customHeight="1"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3:13" ht="25.5" customHeight="1"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3:13" ht="25.5" customHeight="1"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3:13" ht="25.5" customHeight="1"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3:13" ht="25.5" customHeight="1"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3:13" ht="25.5" customHeight="1"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3:13" ht="25.5" customHeight="1"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3:13" ht="25.5" customHeight="1"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3:13" ht="25.5" customHeight="1"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3:13" ht="25.5" customHeight="1"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3:13" ht="25.5" customHeight="1"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3:13" ht="25.5" customHeight="1"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3:13" ht="25.5" customHeight="1"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3:13" ht="25.5" customHeight="1"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3:13" ht="25.5" customHeight="1"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3:13" ht="25.5" customHeight="1"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3:13" ht="25.5" customHeight="1"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3:13" ht="25.5" customHeight="1"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3:13" ht="25.5" customHeight="1"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3:13" ht="25.5" customHeight="1"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3:13" ht="25.5" customHeight="1"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3:13" ht="25.5" customHeight="1"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3:13" ht="25.5" customHeight="1"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3:13" ht="25.5" customHeight="1"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3:13" ht="25.5" customHeight="1"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3:13" ht="25.5" customHeight="1"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3:13" ht="25.5" customHeight="1"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3:13" ht="25.5" customHeight="1"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3:13" ht="25.5" customHeight="1"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3:13" ht="25.5" customHeight="1"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3:13" ht="25.5" customHeight="1"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3:13" ht="25.5" customHeight="1"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3:13" ht="25.5" customHeight="1"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3:13" ht="25.5" customHeight="1"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3:13" ht="25.5" customHeight="1"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3:13" ht="25.5" customHeight="1"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3:13" ht="25.5" customHeight="1"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3:13" ht="25.5" customHeight="1"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3:13" ht="25.5" customHeight="1"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3:13" ht="25.5" customHeight="1"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</sheetData>
  <mergeCells count="6">
    <mergeCell ref="C2:O2"/>
    <mergeCell ref="C3:O3"/>
    <mergeCell ref="D4:F4"/>
    <mergeCell ref="G4:I4"/>
    <mergeCell ref="J4:L4"/>
    <mergeCell ref="M4:O4"/>
  </mergeCells>
  <printOptions horizontalCentered="1"/>
  <pageMargins left="0" right="0" top="0.87" bottom="0.41" header="0.57" footer="0.34"/>
  <pageSetup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40"/>
  <sheetViews>
    <sheetView workbookViewId="0" topLeftCell="A1">
      <selection activeCell="C44" sqref="C44:D44"/>
    </sheetView>
  </sheetViews>
  <sheetFormatPr defaultColWidth="9.00390625" defaultRowHeight="12.75"/>
  <cols>
    <col min="1" max="1" width="10.00390625" style="909" customWidth="1"/>
    <col min="2" max="2" width="38.375" style="909" customWidth="1"/>
    <col min="3" max="3" width="37.75390625" style="909" bestFit="1" customWidth="1"/>
    <col min="4" max="4" width="10.25390625" style="909" customWidth="1"/>
    <col min="5" max="5" width="15.00390625" style="909" customWidth="1"/>
    <col min="6" max="6" width="15.25390625" style="909" customWidth="1"/>
    <col min="7" max="8" width="9.125" style="909" customWidth="1"/>
    <col min="9" max="9" width="30.00390625" style="909" customWidth="1"/>
    <col min="10" max="16384" width="9.125" style="909" customWidth="1"/>
  </cols>
  <sheetData>
    <row r="1" ht="12.75">
      <c r="A1" s="908" t="s">
        <v>1196</v>
      </c>
    </row>
    <row r="3" spans="1:14" ht="12.75">
      <c r="A3" s="1210" t="s">
        <v>1201</v>
      </c>
      <c r="B3" s="1210"/>
      <c r="C3" s="1210"/>
      <c r="D3" s="1210"/>
      <c r="E3" s="1210"/>
      <c r="F3" s="1210"/>
      <c r="I3" s="910"/>
      <c r="J3" s="910"/>
      <c r="K3" s="910"/>
      <c r="L3" s="910"/>
      <c r="M3" s="912"/>
      <c r="N3" s="912"/>
    </row>
    <row r="4" spans="9:14" ht="12.75">
      <c r="I4" s="912"/>
      <c r="J4" s="912"/>
      <c r="K4" s="912"/>
      <c r="L4" s="912"/>
      <c r="M4" s="912"/>
      <c r="N4" s="912"/>
    </row>
    <row r="5" spans="9:14" ht="13.5" thickBot="1">
      <c r="I5" s="912"/>
      <c r="J5" s="912"/>
      <c r="K5" s="912"/>
      <c r="L5" s="912"/>
      <c r="M5" s="912"/>
      <c r="N5" s="912"/>
    </row>
    <row r="6" spans="1:14" ht="13.5" thickTop="1">
      <c r="A6" s="1194" t="s">
        <v>698</v>
      </c>
      <c r="B6" s="1195"/>
      <c r="C6" s="1195" t="s">
        <v>1197</v>
      </c>
      <c r="D6" s="1200" t="s">
        <v>968</v>
      </c>
      <c r="E6" s="1195" t="s">
        <v>1198</v>
      </c>
      <c r="F6" s="1208" t="s">
        <v>1199</v>
      </c>
      <c r="I6" s="913"/>
      <c r="J6" s="913"/>
      <c r="K6" s="913"/>
      <c r="L6" s="913"/>
      <c r="M6" s="912"/>
      <c r="N6" s="912"/>
    </row>
    <row r="7" spans="1:14" ht="12.75">
      <c r="A7" s="1196"/>
      <c r="B7" s="1197"/>
      <c r="C7" s="1197"/>
      <c r="D7" s="1201"/>
      <c r="E7" s="1197"/>
      <c r="F7" s="1209"/>
      <c r="I7" s="913"/>
      <c r="J7" s="913"/>
      <c r="K7" s="913"/>
      <c r="L7" s="913"/>
      <c r="M7" s="912"/>
      <c r="N7" s="912"/>
    </row>
    <row r="8" spans="1:14" ht="15" customHeight="1">
      <c r="A8" s="1198" t="s">
        <v>48</v>
      </c>
      <c r="B8" s="1199"/>
      <c r="C8" s="914">
        <v>4000</v>
      </c>
      <c r="D8" s="914">
        <v>300</v>
      </c>
      <c r="E8" s="914">
        <v>4074</v>
      </c>
      <c r="F8" s="915">
        <v>226</v>
      </c>
      <c r="I8" s="916"/>
      <c r="J8" s="917"/>
      <c r="K8" s="917"/>
      <c r="L8" s="917"/>
      <c r="M8" s="912"/>
      <c r="N8" s="912"/>
    </row>
    <row r="9" spans="1:14" ht="15" customHeight="1">
      <c r="A9" s="1186" t="s">
        <v>1035</v>
      </c>
      <c r="B9" s="1187"/>
      <c r="C9" s="914">
        <v>77412</v>
      </c>
      <c r="D9" s="914">
        <v>36478</v>
      </c>
      <c r="E9" s="914">
        <v>49178</v>
      </c>
      <c r="F9" s="915">
        <v>64712</v>
      </c>
      <c r="I9" s="918"/>
      <c r="J9" s="919"/>
      <c r="K9" s="919"/>
      <c r="L9" s="919"/>
      <c r="M9" s="912"/>
      <c r="N9" s="912"/>
    </row>
    <row r="10" spans="1:14" ht="15" customHeight="1">
      <c r="A10" s="920" t="s">
        <v>1200</v>
      </c>
      <c r="B10" s="921"/>
      <c r="C10" s="922"/>
      <c r="D10" s="922"/>
      <c r="E10" s="922"/>
      <c r="F10" s="923"/>
      <c r="I10" s="917"/>
      <c r="J10" s="919"/>
      <c r="K10" s="919"/>
      <c r="L10" s="919"/>
      <c r="M10" s="912"/>
      <c r="N10" s="912"/>
    </row>
    <row r="11" spans="1:14" ht="15" customHeight="1">
      <c r="A11" s="1188" t="s">
        <v>969</v>
      </c>
      <c r="B11" s="1189"/>
      <c r="C11" s="922"/>
      <c r="D11" s="922"/>
      <c r="E11" s="922"/>
      <c r="F11" s="923">
        <v>64712</v>
      </c>
      <c r="I11" s="917"/>
      <c r="J11" s="919"/>
      <c r="K11" s="919"/>
      <c r="L11" s="919"/>
      <c r="M11" s="912"/>
      <c r="N11" s="912"/>
    </row>
    <row r="12" spans="1:14" ht="15" customHeight="1">
      <c r="A12" s="1186" t="s">
        <v>1036</v>
      </c>
      <c r="B12" s="1187"/>
      <c r="C12" s="914">
        <v>94500</v>
      </c>
      <c r="D12" s="914">
        <v>69327</v>
      </c>
      <c r="E12" s="914">
        <v>57000</v>
      </c>
      <c r="F12" s="915">
        <v>106827</v>
      </c>
      <c r="I12" s="918"/>
      <c r="J12" s="919"/>
      <c r="K12" s="919"/>
      <c r="L12" s="919"/>
      <c r="M12" s="912"/>
      <c r="N12" s="912"/>
    </row>
    <row r="13" spans="1:14" ht="15" customHeight="1">
      <c r="A13" s="1188" t="s">
        <v>1200</v>
      </c>
      <c r="B13" s="1189"/>
      <c r="C13" s="922"/>
      <c r="D13" s="922"/>
      <c r="E13" s="922"/>
      <c r="F13" s="923"/>
      <c r="I13" s="917"/>
      <c r="J13" s="919"/>
      <c r="K13" s="919"/>
      <c r="L13" s="919"/>
      <c r="M13" s="912"/>
      <c r="N13" s="912"/>
    </row>
    <row r="14" spans="1:14" ht="12.75">
      <c r="A14" s="1188" t="s">
        <v>972</v>
      </c>
      <c r="B14" s="1189"/>
      <c r="C14" s="922"/>
      <c r="D14" s="922"/>
      <c r="E14" s="922"/>
      <c r="F14" s="923">
        <v>95827</v>
      </c>
      <c r="I14" s="917"/>
      <c r="J14" s="919"/>
      <c r="K14" s="919"/>
      <c r="L14" s="919"/>
      <c r="M14" s="912"/>
      <c r="N14" s="912"/>
    </row>
    <row r="15" spans="1:14" ht="12.75">
      <c r="A15" s="1202" t="s">
        <v>971</v>
      </c>
      <c r="B15" s="1203"/>
      <c r="C15" s="924"/>
      <c r="D15" s="924"/>
      <c r="E15" s="924"/>
      <c r="F15" s="925">
        <v>3000</v>
      </c>
      <c r="I15" s="917"/>
      <c r="J15" s="919"/>
      <c r="K15" s="919"/>
      <c r="L15" s="919"/>
      <c r="M15" s="912"/>
      <c r="N15" s="912"/>
    </row>
    <row r="16" spans="1:14" ht="12.75">
      <c r="A16" s="1202" t="s">
        <v>970</v>
      </c>
      <c r="B16" s="1203"/>
      <c r="C16" s="924"/>
      <c r="D16" s="924"/>
      <c r="E16" s="924"/>
      <c r="F16" s="925">
        <v>8000</v>
      </c>
      <c r="I16" s="917"/>
      <c r="J16" s="919"/>
      <c r="K16" s="919"/>
      <c r="L16" s="919"/>
      <c r="M16" s="912"/>
      <c r="N16" s="912"/>
    </row>
    <row r="17" spans="1:14" ht="13.5" thickBot="1">
      <c r="A17" s="1211" t="s">
        <v>691</v>
      </c>
      <c r="B17" s="1212"/>
      <c r="C17" s="926">
        <f>SUM(C8+C9+C12)</f>
        <v>175912</v>
      </c>
      <c r="D17" s="926">
        <f>SUM(D8+D9+D12)</f>
        <v>106105</v>
      </c>
      <c r="E17" s="926">
        <f>SUM(E8+E9+E12)</f>
        <v>110252</v>
      </c>
      <c r="F17" s="937">
        <f>SUM(F8+F9+F12)</f>
        <v>171765</v>
      </c>
      <c r="I17" s="927"/>
      <c r="J17" s="928"/>
      <c r="K17" s="928"/>
      <c r="L17" s="928"/>
      <c r="M17" s="912"/>
      <c r="N17" s="912"/>
    </row>
    <row r="18" spans="9:14" ht="15" customHeight="1" thickTop="1">
      <c r="I18" s="912"/>
      <c r="J18" s="912"/>
      <c r="K18" s="912"/>
      <c r="L18" s="912"/>
      <c r="M18" s="912"/>
      <c r="N18" s="912"/>
    </row>
    <row r="19" spans="1:14" ht="15" customHeight="1">
      <c r="A19" s="549" t="s">
        <v>47</v>
      </c>
      <c r="I19" s="912"/>
      <c r="J19" s="912"/>
      <c r="K19" s="912"/>
      <c r="L19" s="912"/>
      <c r="M19" s="912"/>
      <c r="N19" s="912"/>
    </row>
    <row r="20" spans="9:14" ht="15" customHeight="1" thickBot="1">
      <c r="I20" s="912"/>
      <c r="J20" s="912"/>
      <c r="K20" s="912"/>
      <c r="L20" s="912"/>
      <c r="M20" s="912"/>
      <c r="N20" s="912"/>
    </row>
    <row r="21" spans="1:14" ht="16.5" customHeight="1" thickTop="1">
      <c r="A21" s="929" t="s">
        <v>1203</v>
      </c>
      <c r="B21" s="911" t="s">
        <v>1204</v>
      </c>
      <c r="C21" s="1190" t="s">
        <v>1205</v>
      </c>
      <c r="D21" s="1191"/>
      <c r="E21" s="1192"/>
      <c r="F21" s="930" t="s">
        <v>1206</v>
      </c>
      <c r="I21" s="912"/>
      <c r="J21" s="912"/>
      <c r="K21" s="912"/>
      <c r="L21" s="912"/>
      <c r="M21" s="912"/>
      <c r="N21" s="912"/>
    </row>
    <row r="22" spans="1:14" ht="15" customHeight="1">
      <c r="A22" s="931">
        <v>38419</v>
      </c>
      <c r="B22" s="550" t="s">
        <v>1042</v>
      </c>
      <c r="C22" s="1193" t="s">
        <v>1207</v>
      </c>
      <c r="D22" s="1182"/>
      <c r="E22" s="550" t="s">
        <v>803</v>
      </c>
      <c r="F22" s="932">
        <v>18</v>
      </c>
      <c r="I22" s="912"/>
      <c r="J22" s="912"/>
      <c r="K22" s="912"/>
      <c r="L22" s="912"/>
      <c r="M22" s="912"/>
      <c r="N22" s="912"/>
    </row>
    <row r="23" spans="1:14" ht="15" customHeight="1">
      <c r="A23" s="931">
        <v>38436</v>
      </c>
      <c r="B23" s="550" t="s">
        <v>1208</v>
      </c>
      <c r="C23" s="1193" t="s">
        <v>1209</v>
      </c>
      <c r="D23" s="1182"/>
      <c r="E23" s="550" t="s">
        <v>803</v>
      </c>
      <c r="F23" s="932">
        <v>30</v>
      </c>
      <c r="I23" s="912"/>
      <c r="J23" s="912"/>
      <c r="K23" s="912"/>
      <c r="L23" s="912"/>
      <c r="M23" s="912"/>
      <c r="N23" s="912"/>
    </row>
    <row r="24" spans="1:14" ht="15" customHeight="1">
      <c r="A24" s="931">
        <v>38475</v>
      </c>
      <c r="B24" s="550" t="s">
        <v>1210</v>
      </c>
      <c r="C24" s="1193" t="s">
        <v>1211</v>
      </c>
      <c r="D24" s="1182"/>
      <c r="E24" s="550" t="s">
        <v>803</v>
      </c>
      <c r="F24" s="932">
        <v>78</v>
      </c>
      <c r="I24" s="912"/>
      <c r="J24" s="912"/>
      <c r="K24" s="912"/>
      <c r="L24" s="912"/>
      <c r="M24" s="912"/>
      <c r="N24" s="912"/>
    </row>
    <row r="25" spans="1:14" ht="15" customHeight="1">
      <c r="A25" s="931">
        <v>38523</v>
      </c>
      <c r="B25" s="550" t="s">
        <v>1212</v>
      </c>
      <c r="C25" s="1193" t="s">
        <v>1213</v>
      </c>
      <c r="D25" s="1182"/>
      <c r="E25" s="550" t="s">
        <v>803</v>
      </c>
      <c r="F25" s="932">
        <v>100</v>
      </c>
      <c r="I25" s="912"/>
      <c r="J25" s="912"/>
      <c r="K25" s="912"/>
      <c r="L25" s="912"/>
      <c r="M25" s="912"/>
      <c r="N25" s="912"/>
    </row>
    <row r="26" spans="1:14" ht="15" customHeight="1">
      <c r="A26" s="931">
        <v>38498</v>
      </c>
      <c r="B26" s="550" t="s">
        <v>1214</v>
      </c>
      <c r="C26" s="1193" t="s">
        <v>1215</v>
      </c>
      <c r="D26" s="1182"/>
      <c r="E26" s="550" t="s">
        <v>803</v>
      </c>
      <c r="F26" s="932">
        <v>300</v>
      </c>
      <c r="I26" s="912"/>
      <c r="J26" s="912"/>
      <c r="K26" s="912"/>
      <c r="L26" s="912"/>
      <c r="M26" s="912"/>
      <c r="N26" s="912"/>
    </row>
    <row r="27" spans="1:14" ht="15" customHeight="1">
      <c r="A27" s="931">
        <v>38499</v>
      </c>
      <c r="B27" s="550" t="s">
        <v>1216</v>
      </c>
      <c r="C27" s="1193" t="s">
        <v>0</v>
      </c>
      <c r="D27" s="1182"/>
      <c r="E27" s="550" t="s">
        <v>803</v>
      </c>
      <c r="F27" s="932">
        <v>100</v>
      </c>
      <c r="I27" s="912"/>
      <c r="J27" s="912"/>
      <c r="K27" s="912"/>
      <c r="L27" s="912"/>
      <c r="M27" s="912"/>
      <c r="N27" s="912"/>
    </row>
    <row r="28" spans="1:14" ht="15" customHeight="1">
      <c r="A28" s="931">
        <v>38499</v>
      </c>
      <c r="B28" s="550" t="s">
        <v>16</v>
      </c>
      <c r="C28" s="1193" t="s">
        <v>1</v>
      </c>
      <c r="D28" s="1182"/>
      <c r="E28" s="550" t="s">
        <v>803</v>
      </c>
      <c r="F28" s="932">
        <v>100</v>
      </c>
      <c r="I28" s="912"/>
      <c r="J28" s="912"/>
      <c r="K28" s="912"/>
      <c r="L28" s="912"/>
      <c r="M28" s="912"/>
      <c r="N28" s="912"/>
    </row>
    <row r="29" spans="1:14" ht="15" customHeight="1">
      <c r="A29" s="931">
        <v>38517</v>
      </c>
      <c r="B29" s="550" t="s">
        <v>2</v>
      </c>
      <c r="C29" s="1193" t="s">
        <v>3</v>
      </c>
      <c r="D29" s="1182"/>
      <c r="E29" s="550" t="s">
        <v>803</v>
      </c>
      <c r="F29" s="932">
        <v>250</v>
      </c>
      <c r="I29" s="912"/>
      <c r="J29" s="912"/>
      <c r="K29" s="912"/>
      <c r="L29" s="912"/>
      <c r="M29" s="912"/>
      <c r="N29" s="912"/>
    </row>
    <row r="30" spans="1:14" ht="15" customHeight="1">
      <c r="A30" s="931">
        <v>38530</v>
      </c>
      <c r="B30" s="550" t="s">
        <v>929</v>
      </c>
      <c r="C30" s="1193" t="s">
        <v>4</v>
      </c>
      <c r="D30" s="1182"/>
      <c r="E30" s="550" t="s">
        <v>803</v>
      </c>
      <c r="F30" s="932">
        <v>100</v>
      </c>
      <c r="I30" s="912"/>
      <c r="J30" s="912"/>
      <c r="K30" s="912"/>
      <c r="L30" s="912"/>
      <c r="M30" s="912"/>
      <c r="N30" s="912"/>
    </row>
    <row r="31" spans="1:14" ht="15" customHeight="1">
      <c r="A31" s="931">
        <v>38533</v>
      </c>
      <c r="B31" s="550" t="s">
        <v>1050</v>
      </c>
      <c r="C31" s="1193" t="s">
        <v>5</v>
      </c>
      <c r="D31" s="1182"/>
      <c r="E31" s="550" t="s">
        <v>803</v>
      </c>
      <c r="F31" s="932">
        <v>100</v>
      </c>
      <c r="I31" s="912"/>
      <c r="J31" s="912"/>
      <c r="K31" s="912"/>
      <c r="L31" s="912"/>
      <c r="M31" s="912"/>
      <c r="N31" s="912"/>
    </row>
    <row r="32" spans="1:14" ht="15" customHeight="1">
      <c r="A32" s="931">
        <v>38449</v>
      </c>
      <c r="B32" s="550" t="s">
        <v>6</v>
      </c>
      <c r="C32" s="1193" t="s">
        <v>7</v>
      </c>
      <c r="D32" s="1182"/>
      <c r="E32" s="550" t="s">
        <v>803</v>
      </c>
      <c r="F32" s="932">
        <v>50</v>
      </c>
      <c r="I32" s="912"/>
      <c r="J32" s="912"/>
      <c r="K32" s="912"/>
      <c r="L32" s="912"/>
      <c r="M32" s="912"/>
      <c r="N32" s="912"/>
    </row>
    <row r="33" spans="1:14" ht="15.75" customHeight="1">
      <c r="A33" s="931">
        <v>38561</v>
      </c>
      <c r="B33" s="550" t="s">
        <v>8</v>
      </c>
      <c r="C33" s="1193" t="s">
        <v>9</v>
      </c>
      <c r="D33" s="1182"/>
      <c r="E33" s="550" t="s">
        <v>803</v>
      </c>
      <c r="F33" s="932">
        <v>200</v>
      </c>
      <c r="I33" s="912"/>
      <c r="J33" s="912"/>
      <c r="K33" s="912"/>
      <c r="L33" s="912"/>
      <c r="M33" s="912"/>
      <c r="N33" s="912"/>
    </row>
    <row r="34" spans="1:14" ht="14.25" customHeight="1">
      <c r="A34" s="931">
        <v>38624</v>
      </c>
      <c r="B34" s="550" t="s">
        <v>929</v>
      </c>
      <c r="C34" s="1193" t="s">
        <v>10</v>
      </c>
      <c r="D34" s="1182"/>
      <c r="E34" s="550" t="s">
        <v>803</v>
      </c>
      <c r="F34" s="932">
        <v>150</v>
      </c>
      <c r="I34" s="912"/>
      <c r="J34" s="912"/>
      <c r="K34" s="912"/>
      <c r="L34" s="912"/>
      <c r="M34" s="912"/>
      <c r="N34" s="912"/>
    </row>
    <row r="35" spans="1:14" ht="12.75">
      <c r="A35" s="933">
        <v>38624</v>
      </c>
      <c r="B35" s="873" t="s">
        <v>11</v>
      </c>
      <c r="C35" s="1183" t="s">
        <v>12</v>
      </c>
      <c r="D35" s="1258"/>
      <c r="E35" s="873" t="s">
        <v>803</v>
      </c>
      <c r="F35" s="932">
        <v>100</v>
      </c>
      <c r="I35" s="912"/>
      <c r="J35" s="912"/>
      <c r="K35" s="912"/>
      <c r="L35" s="912"/>
      <c r="M35" s="912"/>
      <c r="N35" s="912"/>
    </row>
    <row r="36" spans="1:14" ht="12.75">
      <c r="A36" s="933">
        <v>38645</v>
      </c>
      <c r="B36" s="873" t="s">
        <v>13</v>
      </c>
      <c r="C36" s="1183" t="s">
        <v>14</v>
      </c>
      <c r="D36" s="1258"/>
      <c r="E36" s="873" t="s">
        <v>803</v>
      </c>
      <c r="F36" s="932">
        <v>50</v>
      </c>
      <c r="I36" s="912"/>
      <c r="J36" s="912"/>
      <c r="K36" s="912"/>
      <c r="L36" s="912"/>
      <c r="M36" s="912"/>
      <c r="N36" s="912"/>
    </row>
    <row r="37" spans="1:14" ht="12.75">
      <c r="A37" s="933">
        <v>38664</v>
      </c>
      <c r="B37" s="873" t="s">
        <v>1208</v>
      </c>
      <c r="C37" s="1183" t="s">
        <v>15</v>
      </c>
      <c r="D37" s="1258"/>
      <c r="E37" s="873" t="s">
        <v>803</v>
      </c>
      <c r="F37" s="932">
        <v>30</v>
      </c>
      <c r="I37" s="912"/>
      <c r="J37" s="912"/>
      <c r="K37" s="912"/>
      <c r="L37" s="912"/>
      <c r="M37" s="912"/>
      <c r="N37" s="912"/>
    </row>
    <row r="38" spans="1:14" ht="12.75">
      <c r="A38" s="933">
        <v>38694</v>
      </c>
      <c r="B38" s="873" t="s">
        <v>16</v>
      </c>
      <c r="C38" s="1183" t="s">
        <v>17</v>
      </c>
      <c r="D38" s="1258"/>
      <c r="E38" s="873" t="s">
        <v>803</v>
      </c>
      <c r="F38" s="932">
        <v>50</v>
      </c>
      <c r="I38" s="912"/>
      <c r="J38" s="912"/>
      <c r="K38" s="912"/>
      <c r="L38" s="912"/>
      <c r="M38" s="912"/>
      <c r="N38" s="912"/>
    </row>
    <row r="39" spans="1:14" ht="12.75">
      <c r="A39" s="1204" t="s">
        <v>691</v>
      </c>
      <c r="B39" s="1205"/>
      <c r="C39" s="1205"/>
      <c r="D39" s="1205"/>
      <c r="E39" s="1206"/>
      <c r="F39" s="934">
        <f>SUM(F22:F38)</f>
        <v>1806</v>
      </c>
      <c r="I39" s="912"/>
      <c r="J39" s="912"/>
      <c r="K39" s="912"/>
      <c r="L39" s="912"/>
      <c r="M39" s="912"/>
      <c r="N39" s="912"/>
    </row>
    <row r="40" spans="1:14" ht="12.75">
      <c r="A40" s="931">
        <v>38616</v>
      </c>
      <c r="B40" s="550" t="s">
        <v>751</v>
      </c>
      <c r="C40" s="1193" t="s">
        <v>1051</v>
      </c>
      <c r="D40" s="1182"/>
      <c r="E40" s="550" t="s">
        <v>1202</v>
      </c>
      <c r="F40" s="932">
        <v>50</v>
      </c>
      <c r="I40" s="912"/>
      <c r="J40" s="912"/>
      <c r="K40" s="912"/>
      <c r="L40" s="912"/>
      <c r="M40" s="912"/>
      <c r="N40" s="912"/>
    </row>
    <row r="41" spans="1:14" ht="12.75">
      <c r="A41" s="931">
        <v>38510</v>
      </c>
      <c r="B41" s="550" t="s">
        <v>18</v>
      </c>
      <c r="C41" s="1193" t="s">
        <v>19</v>
      </c>
      <c r="D41" s="1182"/>
      <c r="E41" s="550" t="s">
        <v>1202</v>
      </c>
      <c r="F41" s="932">
        <v>150</v>
      </c>
      <c r="I41" s="912"/>
      <c r="J41" s="912"/>
      <c r="K41" s="912"/>
      <c r="L41" s="912"/>
      <c r="M41" s="912"/>
      <c r="N41" s="912"/>
    </row>
    <row r="42" spans="1:14" ht="12.75">
      <c r="A42" s="931">
        <v>38518</v>
      </c>
      <c r="B42" s="550" t="s">
        <v>20</v>
      </c>
      <c r="C42" s="1193" t="s">
        <v>21</v>
      </c>
      <c r="D42" s="1182"/>
      <c r="E42" s="550" t="s">
        <v>1202</v>
      </c>
      <c r="F42" s="932">
        <v>10</v>
      </c>
      <c r="I42" s="912"/>
      <c r="J42" s="912"/>
      <c r="K42" s="912"/>
      <c r="L42" s="912"/>
      <c r="M42" s="912"/>
      <c r="N42" s="912"/>
    </row>
    <row r="43" spans="1:14" ht="12.75">
      <c r="A43" s="1204" t="s">
        <v>691</v>
      </c>
      <c r="B43" s="1205"/>
      <c r="C43" s="1205"/>
      <c r="D43" s="1205"/>
      <c r="E43" s="1206"/>
      <c r="F43" s="934">
        <f>SUM(F40:F42)</f>
        <v>210</v>
      </c>
      <c r="I43" s="912"/>
      <c r="J43" s="912"/>
      <c r="K43" s="912"/>
      <c r="L43" s="912"/>
      <c r="M43" s="912"/>
      <c r="N43" s="912"/>
    </row>
    <row r="44" spans="1:14" ht="12.75">
      <c r="A44" s="931">
        <v>38379</v>
      </c>
      <c r="B44" s="550" t="s">
        <v>22</v>
      </c>
      <c r="C44" s="1193" t="s">
        <v>23</v>
      </c>
      <c r="D44" s="1182"/>
      <c r="E44" s="550" t="s">
        <v>802</v>
      </c>
      <c r="F44" s="932">
        <v>210</v>
      </c>
      <c r="I44" s="912"/>
      <c r="J44" s="912"/>
      <c r="K44" s="912"/>
      <c r="L44" s="912"/>
      <c r="M44" s="912"/>
      <c r="N44" s="912"/>
    </row>
    <row r="45" spans="1:14" ht="12.75">
      <c r="A45" s="931">
        <v>38422</v>
      </c>
      <c r="B45" s="550" t="s">
        <v>24</v>
      </c>
      <c r="C45" s="1193" t="s">
        <v>25</v>
      </c>
      <c r="D45" s="1182"/>
      <c r="E45" s="550" t="s">
        <v>802</v>
      </c>
      <c r="F45" s="932">
        <v>35</v>
      </c>
      <c r="I45" s="912"/>
      <c r="J45" s="912"/>
      <c r="K45" s="912"/>
      <c r="L45" s="912"/>
      <c r="M45" s="912"/>
      <c r="N45" s="912"/>
    </row>
    <row r="46" spans="1:14" ht="12.75">
      <c r="A46" s="931">
        <v>38427</v>
      </c>
      <c r="B46" s="550" t="s">
        <v>26</v>
      </c>
      <c r="C46" s="1193" t="s">
        <v>27</v>
      </c>
      <c r="D46" s="1182"/>
      <c r="E46" s="550" t="s">
        <v>802</v>
      </c>
      <c r="F46" s="932">
        <v>100</v>
      </c>
      <c r="I46" s="912"/>
      <c r="J46" s="912"/>
      <c r="K46" s="912"/>
      <c r="L46" s="912"/>
      <c r="M46" s="912"/>
      <c r="N46" s="912"/>
    </row>
    <row r="47" spans="1:14" ht="12.75">
      <c r="A47" s="931">
        <v>38434</v>
      </c>
      <c r="B47" s="550" t="s">
        <v>28</v>
      </c>
      <c r="C47" s="1193" t="s">
        <v>29</v>
      </c>
      <c r="D47" s="1182"/>
      <c r="E47" s="550" t="s">
        <v>802</v>
      </c>
      <c r="F47" s="932">
        <v>300</v>
      </c>
      <c r="I47" s="912"/>
      <c r="J47" s="912"/>
      <c r="K47" s="912"/>
      <c r="L47" s="912"/>
      <c r="M47" s="912"/>
      <c r="N47" s="912"/>
    </row>
    <row r="48" spans="1:14" ht="12.75">
      <c r="A48" s="931">
        <v>38455</v>
      </c>
      <c r="B48" s="550" t="s">
        <v>30</v>
      </c>
      <c r="C48" s="1193" t="s">
        <v>31</v>
      </c>
      <c r="D48" s="1182"/>
      <c r="E48" s="550" t="s">
        <v>802</v>
      </c>
      <c r="F48" s="932">
        <v>172</v>
      </c>
      <c r="I48" s="912"/>
      <c r="J48" s="912"/>
      <c r="K48" s="912"/>
      <c r="L48" s="912"/>
      <c r="M48" s="912"/>
      <c r="N48" s="912"/>
    </row>
    <row r="49" spans="1:14" ht="12.75">
      <c r="A49" s="931">
        <v>38455</v>
      </c>
      <c r="B49" s="550" t="s">
        <v>32</v>
      </c>
      <c r="C49" s="1193" t="s">
        <v>31</v>
      </c>
      <c r="D49" s="1182"/>
      <c r="E49" s="550" t="s">
        <v>802</v>
      </c>
      <c r="F49" s="932">
        <v>58</v>
      </c>
      <c r="I49" s="912"/>
      <c r="J49" s="912"/>
      <c r="K49" s="912"/>
      <c r="L49" s="912"/>
      <c r="M49" s="912"/>
      <c r="N49" s="912"/>
    </row>
    <row r="50" spans="1:14" ht="12.75">
      <c r="A50" s="931">
        <v>38455</v>
      </c>
      <c r="B50" s="550" t="s">
        <v>33</v>
      </c>
      <c r="C50" s="1193" t="s">
        <v>31</v>
      </c>
      <c r="D50" s="1182"/>
      <c r="E50" s="550" t="s">
        <v>802</v>
      </c>
      <c r="F50" s="932">
        <v>56</v>
      </c>
      <c r="I50" s="912"/>
      <c r="J50" s="912"/>
      <c r="K50" s="912"/>
      <c r="L50" s="912"/>
      <c r="M50" s="912"/>
      <c r="N50" s="912"/>
    </row>
    <row r="51" spans="1:14" ht="12.75">
      <c r="A51" s="931">
        <v>38512</v>
      </c>
      <c r="B51" s="550" t="s">
        <v>34</v>
      </c>
      <c r="C51" s="1193" t="s">
        <v>35</v>
      </c>
      <c r="D51" s="1182"/>
      <c r="E51" s="550" t="s">
        <v>802</v>
      </c>
      <c r="F51" s="932">
        <v>40</v>
      </c>
      <c r="I51" s="912"/>
      <c r="J51" s="912"/>
      <c r="K51" s="912"/>
      <c r="L51" s="912"/>
      <c r="M51" s="912"/>
      <c r="N51" s="912"/>
    </row>
    <row r="52" spans="1:14" ht="12.75">
      <c r="A52" s="931">
        <v>38516</v>
      </c>
      <c r="B52" s="550" t="s">
        <v>36</v>
      </c>
      <c r="C52" s="1193" t="s">
        <v>37</v>
      </c>
      <c r="D52" s="1182"/>
      <c r="E52" s="550" t="s">
        <v>802</v>
      </c>
      <c r="F52" s="932">
        <v>140</v>
      </c>
      <c r="I52" s="912"/>
      <c r="J52" s="912"/>
      <c r="K52" s="912"/>
      <c r="L52" s="912"/>
      <c r="M52" s="912"/>
      <c r="N52" s="912"/>
    </row>
    <row r="53" spans="1:14" ht="12.75">
      <c r="A53" s="933">
        <v>38516</v>
      </c>
      <c r="B53" s="873" t="s">
        <v>38</v>
      </c>
      <c r="C53" s="1259" t="s">
        <v>39</v>
      </c>
      <c r="D53" s="1260"/>
      <c r="E53" s="873" t="s">
        <v>802</v>
      </c>
      <c r="F53" s="935">
        <v>50</v>
      </c>
      <c r="I53" s="912"/>
      <c r="J53" s="912"/>
      <c r="K53" s="912"/>
      <c r="L53" s="912"/>
      <c r="M53" s="912"/>
      <c r="N53" s="912"/>
    </row>
    <row r="54" spans="1:14" ht="12.75">
      <c r="A54" s="931">
        <v>38531</v>
      </c>
      <c r="B54" s="550" t="s">
        <v>40</v>
      </c>
      <c r="C54" s="1193" t="s">
        <v>23</v>
      </c>
      <c r="D54" s="1182"/>
      <c r="E54" s="550" t="s">
        <v>802</v>
      </c>
      <c r="F54" s="932">
        <v>300</v>
      </c>
      <c r="I54" s="912"/>
      <c r="J54" s="912"/>
      <c r="K54" s="912"/>
      <c r="L54" s="912"/>
      <c r="M54" s="912"/>
      <c r="N54" s="912"/>
    </row>
    <row r="55" spans="1:14" ht="12.75">
      <c r="A55" s="931">
        <v>38596</v>
      </c>
      <c r="B55" s="550" t="s">
        <v>41</v>
      </c>
      <c r="C55" s="1193" t="s">
        <v>42</v>
      </c>
      <c r="D55" s="1182"/>
      <c r="E55" s="550" t="s">
        <v>802</v>
      </c>
      <c r="F55" s="932">
        <v>200</v>
      </c>
      <c r="I55" s="912"/>
      <c r="J55" s="912"/>
      <c r="K55" s="912"/>
      <c r="L55" s="912"/>
      <c r="M55" s="912"/>
      <c r="N55" s="912"/>
    </row>
    <row r="56" spans="1:14" ht="12.75">
      <c r="A56" s="931">
        <v>38610</v>
      </c>
      <c r="B56" s="550" t="s">
        <v>43</v>
      </c>
      <c r="C56" s="1193" t="s">
        <v>44</v>
      </c>
      <c r="D56" s="1182"/>
      <c r="E56" s="550" t="s">
        <v>802</v>
      </c>
      <c r="F56" s="932">
        <v>200</v>
      </c>
      <c r="I56" s="912"/>
      <c r="J56" s="912"/>
      <c r="K56" s="912"/>
      <c r="L56" s="912"/>
      <c r="M56" s="912"/>
      <c r="N56" s="912"/>
    </row>
    <row r="57" spans="1:14" ht="12.75">
      <c r="A57" s="1204" t="s">
        <v>691</v>
      </c>
      <c r="B57" s="1205"/>
      <c r="C57" s="1205"/>
      <c r="D57" s="1205"/>
      <c r="E57" s="1206"/>
      <c r="F57" s="934">
        <f>SUM(F44:F56)</f>
        <v>1861</v>
      </c>
      <c r="I57" s="912"/>
      <c r="J57" s="912"/>
      <c r="K57" s="912"/>
      <c r="L57" s="912"/>
      <c r="M57" s="912"/>
      <c r="N57" s="912"/>
    </row>
    <row r="58" spans="1:14" ht="12.75">
      <c r="A58" s="931">
        <v>38614</v>
      </c>
      <c r="B58" s="550" t="s">
        <v>45</v>
      </c>
      <c r="C58" s="1193" t="s">
        <v>46</v>
      </c>
      <c r="D58" s="1182"/>
      <c r="E58" s="550" t="s">
        <v>640</v>
      </c>
      <c r="F58" s="932">
        <v>197</v>
      </c>
      <c r="I58" s="912"/>
      <c r="J58" s="912"/>
      <c r="K58" s="912"/>
      <c r="L58" s="912"/>
      <c r="M58" s="912"/>
      <c r="N58" s="912"/>
    </row>
    <row r="59" spans="1:14" ht="12.75">
      <c r="A59" s="1204" t="s">
        <v>691</v>
      </c>
      <c r="B59" s="1205"/>
      <c r="C59" s="1205"/>
      <c r="D59" s="1205"/>
      <c r="E59" s="1206"/>
      <c r="F59" s="934">
        <f>SUM(F58)</f>
        <v>197</v>
      </c>
      <c r="I59" s="912"/>
      <c r="J59" s="912"/>
      <c r="K59" s="912"/>
      <c r="L59" s="912"/>
      <c r="M59" s="912"/>
      <c r="N59" s="912"/>
    </row>
    <row r="60" spans="1:14" ht="14.25" thickBot="1">
      <c r="A60" s="1207" t="s">
        <v>608</v>
      </c>
      <c r="B60" s="1184"/>
      <c r="C60" s="1184"/>
      <c r="D60" s="1184"/>
      <c r="E60" s="1185"/>
      <c r="F60" s="936">
        <f>F39+F43+F57+F59</f>
        <v>4074</v>
      </c>
      <c r="I60" s="912"/>
      <c r="J60" s="912"/>
      <c r="K60" s="912"/>
      <c r="L60" s="912"/>
      <c r="M60" s="912"/>
      <c r="N60" s="912"/>
    </row>
    <row r="61" spans="9:14" ht="13.5" thickTop="1">
      <c r="I61" s="912"/>
      <c r="J61" s="912"/>
      <c r="K61" s="912"/>
      <c r="L61" s="912"/>
      <c r="M61" s="912"/>
      <c r="N61" s="912"/>
    </row>
    <row r="62" spans="9:14" ht="12.75">
      <c r="I62" s="912"/>
      <c r="J62" s="912"/>
      <c r="K62" s="912"/>
      <c r="L62" s="912"/>
      <c r="M62" s="912"/>
      <c r="N62" s="912"/>
    </row>
    <row r="63" spans="9:14" ht="12.75">
      <c r="I63" s="912"/>
      <c r="J63" s="912"/>
      <c r="K63" s="912"/>
      <c r="L63" s="912"/>
      <c r="M63" s="912"/>
      <c r="N63" s="912"/>
    </row>
    <row r="64" spans="9:14" ht="12.75">
      <c r="I64" s="912"/>
      <c r="J64" s="912"/>
      <c r="K64" s="912"/>
      <c r="L64" s="912"/>
      <c r="M64" s="912"/>
      <c r="N64" s="912"/>
    </row>
    <row r="65" spans="9:14" ht="12.75">
      <c r="I65" s="912"/>
      <c r="J65" s="912"/>
      <c r="K65" s="912"/>
      <c r="L65" s="912"/>
      <c r="M65" s="912"/>
      <c r="N65" s="912"/>
    </row>
    <row r="66" spans="9:14" ht="12.75">
      <c r="I66" s="912"/>
      <c r="J66" s="912"/>
      <c r="K66" s="912"/>
      <c r="L66" s="912"/>
      <c r="M66" s="912"/>
      <c r="N66" s="912"/>
    </row>
    <row r="67" spans="9:14" ht="12.75">
      <c r="I67" s="912"/>
      <c r="J67" s="912"/>
      <c r="K67" s="912"/>
      <c r="L67" s="912"/>
      <c r="M67" s="912"/>
      <c r="N67" s="912"/>
    </row>
    <row r="68" spans="9:14" ht="12.75">
      <c r="I68" s="912"/>
      <c r="J68" s="912"/>
      <c r="K68" s="912"/>
      <c r="L68" s="912"/>
      <c r="M68" s="912"/>
      <c r="N68" s="912"/>
    </row>
    <row r="69" spans="9:14" ht="12.75">
      <c r="I69" s="912"/>
      <c r="J69" s="912"/>
      <c r="K69" s="912"/>
      <c r="L69" s="912"/>
      <c r="M69" s="912"/>
      <c r="N69" s="912"/>
    </row>
    <row r="70" spans="9:14" ht="12.75">
      <c r="I70" s="912"/>
      <c r="J70" s="912"/>
      <c r="K70" s="912"/>
      <c r="L70" s="912"/>
      <c r="M70" s="912"/>
      <c r="N70" s="912"/>
    </row>
    <row r="71" spans="9:14" ht="12.75">
      <c r="I71" s="912"/>
      <c r="J71" s="912"/>
      <c r="K71" s="912"/>
      <c r="L71" s="912"/>
      <c r="M71" s="912"/>
      <c r="N71" s="912"/>
    </row>
    <row r="72" spans="9:14" ht="12.75">
      <c r="I72" s="912"/>
      <c r="J72" s="912"/>
      <c r="K72" s="912"/>
      <c r="L72" s="912"/>
      <c r="M72" s="912"/>
      <c r="N72" s="912"/>
    </row>
    <row r="73" spans="9:14" ht="12.75">
      <c r="I73" s="912"/>
      <c r="J73" s="912"/>
      <c r="K73" s="912"/>
      <c r="L73" s="912"/>
      <c r="M73" s="912"/>
      <c r="N73" s="912"/>
    </row>
    <row r="74" spans="9:14" ht="12.75">
      <c r="I74" s="912"/>
      <c r="J74" s="912"/>
      <c r="K74" s="912"/>
      <c r="L74" s="912"/>
      <c r="M74" s="912"/>
      <c r="N74" s="912"/>
    </row>
    <row r="75" spans="9:14" ht="12.75">
      <c r="I75" s="912"/>
      <c r="J75" s="912"/>
      <c r="K75" s="912"/>
      <c r="L75" s="912"/>
      <c r="M75" s="912"/>
      <c r="N75" s="912"/>
    </row>
    <row r="76" spans="9:14" ht="12.75">
      <c r="I76" s="912"/>
      <c r="J76" s="912"/>
      <c r="K76" s="912"/>
      <c r="L76" s="912"/>
      <c r="M76" s="912"/>
      <c r="N76" s="912"/>
    </row>
    <row r="77" spans="9:14" ht="12.75">
      <c r="I77" s="912"/>
      <c r="J77" s="912"/>
      <c r="K77" s="912"/>
      <c r="L77" s="912"/>
      <c r="M77" s="912"/>
      <c r="N77" s="912"/>
    </row>
    <row r="78" spans="9:14" ht="12.75">
      <c r="I78" s="912"/>
      <c r="J78" s="912"/>
      <c r="K78" s="912"/>
      <c r="L78" s="912"/>
      <c r="M78" s="912"/>
      <c r="N78" s="912"/>
    </row>
    <row r="79" spans="9:14" ht="12.75">
      <c r="I79" s="912"/>
      <c r="J79" s="912"/>
      <c r="K79" s="912"/>
      <c r="L79" s="912"/>
      <c r="M79" s="912"/>
      <c r="N79" s="912"/>
    </row>
    <row r="80" spans="9:14" ht="12.75">
      <c r="I80" s="912"/>
      <c r="J80" s="912"/>
      <c r="K80" s="912"/>
      <c r="L80" s="912"/>
      <c r="M80" s="912"/>
      <c r="N80" s="912"/>
    </row>
    <row r="81" spans="9:14" ht="12.75">
      <c r="I81" s="912"/>
      <c r="J81" s="912"/>
      <c r="K81" s="912"/>
      <c r="L81" s="912"/>
      <c r="M81" s="912"/>
      <c r="N81" s="912"/>
    </row>
    <row r="82" spans="9:14" ht="12.75">
      <c r="I82" s="912"/>
      <c r="J82" s="912"/>
      <c r="K82" s="912"/>
      <c r="L82" s="912"/>
      <c r="M82" s="912"/>
      <c r="N82" s="912"/>
    </row>
    <row r="83" spans="9:14" ht="12.75">
      <c r="I83" s="912"/>
      <c r="J83" s="912"/>
      <c r="K83" s="912"/>
      <c r="L83" s="912"/>
      <c r="M83" s="912"/>
      <c r="N83" s="912"/>
    </row>
    <row r="84" spans="9:14" ht="12.75">
      <c r="I84" s="912"/>
      <c r="J84" s="912"/>
      <c r="K84" s="912"/>
      <c r="L84" s="912"/>
      <c r="M84" s="912"/>
      <c r="N84" s="912"/>
    </row>
    <row r="85" spans="9:14" ht="12.75">
      <c r="I85" s="912"/>
      <c r="J85" s="912"/>
      <c r="K85" s="912"/>
      <c r="L85" s="912"/>
      <c r="M85" s="912"/>
      <c r="N85" s="912"/>
    </row>
    <row r="86" spans="9:14" ht="12.75">
      <c r="I86" s="912"/>
      <c r="J86" s="912"/>
      <c r="K86" s="912"/>
      <c r="L86" s="912"/>
      <c r="M86" s="912"/>
      <c r="N86" s="912"/>
    </row>
    <row r="87" spans="9:14" ht="12.75">
      <c r="I87" s="912"/>
      <c r="J87" s="912"/>
      <c r="K87" s="912"/>
      <c r="L87" s="912"/>
      <c r="M87" s="912"/>
      <c r="N87" s="912"/>
    </row>
    <row r="88" spans="9:14" ht="12.75">
      <c r="I88" s="912"/>
      <c r="J88" s="912"/>
      <c r="K88" s="912"/>
      <c r="L88" s="912"/>
      <c r="M88" s="912"/>
      <c r="N88" s="912"/>
    </row>
    <row r="89" spans="9:14" ht="12.75">
      <c r="I89" s="912"/>
      <c r="J89" s="912"/>
      <c r="K89" s="912"/>
      <c r="L89" s="912"/>
      <c r="M89" s="912"/>
      <c r="N89" s="912"/>
    </row>
    <row r="90" spans="9:14" ht="12.75">
      <c r="I90" s="912"/>
      <c r="J90" s="912"/>
      <c r="K90" s="912"/>
      <c r="L90" s="912"/>
      <c r="M90" s="912"/>
      <c r="N90" s="912"/>
    </row>
    <row r="91" spans="9:14" ht="12.75">
      <c r="I91" s="912"/>
      <c r="J91" s="912"/>
      <c r="K91" s="912"/>
      <c r="L91" s="912"/>
      <c r="M91" s="912"/>
      <c r="N91" s="912"/>
    </row>
    <row r="92" spans="9:14" ht="12.75">
      <c r="I92" s="912"/>
      <c r="J92" s="912"/>
      <c r="K92" s="912"/>
      <c r="L92" s="912"/>
      <c r="M92" s="912"/>
      <c r="N92" s="912"/>
    </row>
    <row r="93" spans="9:14" ht="12.75">
      <c r="I93" s="912"/>
      <c r="J93" s="912"/>
      <c r="K93" s="912"/>
      <c r="L93" s="912"/>
      <c r="M93" s="912"/>
      <c r="N93" s="912"/>
    </row>
    <row r="94" spans="9:14" ht="12.75">
      <c r="I94" s="912"/>
      <c r="J94" s="912"/>
      <c r="K94" s="912"/>
      <c r="L94" s="912"/>
      <c r="M94" s="912"/>
      <c r="N94" s="912"/>
    </row>
    <row r="95" spans="9:14" ht="12.75">
      <c r="I95" s="912"/>
      <c r="J95" s="912"/>
      <c r="K95" s="912"/>
      <c r="L95" s="912"/>
      <c r="M95" s="912"/>
      <c r="N95" s="912"/>
    </row>
    <row r="96" spans="9:14" ht="12.75">
      <c r="I96" s="912"/>
      <c r="J96" s="912"/>
      <c r="K96" s="912"/>
      <c r="L96" s="912"/>
      <c r="M96" s="912"/>
      <c r="N96" s="912"/>
    </row>
    <row r="97" spans="9:14" ht="12.75">
      <c r="I97" s="912"/>
      <c r="J97" s="912"/>
      <c r="K97" s="912"/>
      <c r="L97" s="912"/>
      <c r="M97" s="912"/>
      <c r="N97" s="912"/>
    </row>
    <row r="98" spans="9:14" ht="12.75">
      <c r="I98" s="912"/>
      <c r="J98" s="912"/>
      <c r="K98" s="912"/>
      <c r="L98" s="912"/>
      <c r="M98" s="912"/>
      <c r="N98" s="912"/>
    </row>
    <row r="99" spans="9:14" ht="12.75">
      <c r="I99" s="912"/>
      <c r="J99" s="912"/>
      <c r="K99" s="912"/>
      <c r="L99" s="912"/>
      <c r="M99" s="912"/>
      <c r="N99" s="912"/>
    </row>
    <row r="100" spans="9:14" ht="12.75">
      <c r="I100" s="912"/>
      <c r="J100" s="912"/>
      <c r="K100" s="912"/>
      <c r="L100" s="912"/>
      <c r="M100" s="912"/>
      <c r="N100" s="912"/>
    </row>
    <row r="101" spans="9:14" ht="12.75">
      <c r="I101" s="912"/>
      <c r="J101" s="912"/>
      <c r="K101" s="912"/>
      <c r="L101" s="912"/>
      <c r="M101" s="912"/>
      <c r="N101" s="912"/>
    </row>
    <row r="102" spans="9:14" ht="12.75">
      <c r="I102" s="912"/>
      <c r="J102" s="912"/>
      <c r="K102" s="912"/>
      <c r="L102" s="912"/>
      <c r="M102" s="912"/>
      <c r="N102" s="912"/>
    </row>
    <row r="103" spans="9:14" ht="12.75">
      <c r="I103" s="912"/>
      <c r="J103" s="912"/>
      <c r="K103" s="912"/>
      <c r="L103" s="912"/>
      <c r="M103" s="912"/>
      <c r="N103" s="912"/>
    </row>
    <row r="104" spans="9:14" ht="12.75">
      <c r="I104" s="912"/>
      <c r="J104" s="912"/>
      <c r="K104" s="912"/>
      <c r="L104" s="912"/>
      <c r="M104" s="912"/>
      <c r="N104" s="912"/>
    </row>
    <row r="105" spans="9:14" ht="12.75">
      <c r="I105" s="912"/>
      <c r="J105" s="912"/>
      <c r="K105" s="912"/>
      <c r="L105" s="912"/>
      <c r="M105" s="912"/>
      <c r="N105" s="912"/>
    </row>
    <row r="106" spans="9:14" ht="12.75">
      <c r="I106" s="912"/>
      <c r="J106" s="912"/>
      <c r="K106" s="912"/>
      <c r="L106" s="912"/>
      <c r="M106" s="912"/>
      <c r="N106" s="912"/>
    </row>
    <row r="107" spans="9:14" ht="12.75">
      <c r="I107" s="912"/>
      <c r="J107" s="912"/>
      <c r="K107" s="912"/>
      <c r="L107" s="912"/>
      <c r="M107" s="912"/>
      <c r="N107" s="912"/>
    </row>
    <row r="108" spans="9:14" ht="12.75">
      <c r="I108" s="912"/>
      <c r="J108" s="912"/>
      <c r="K108" s="912"/>
      <c r="L108" s="912"/>
      <c r="M108" s="912"/>
      <c r="N108" s="912"/>
    </row>
    <row r="109" spans="9:14" ht="12.75">
      <c r="I109" s="912"/>
      <c r="J109" s="912"/>
      <c r="K109" s="912"/>
      <c r="L109" s="912"/>
      <c r="M109" s="912"/>
      <c r="N109" s="912"/>
    </row>
    <row r="110" spans="9:14" ht="12.75">
      <c r="I110" s="912"/>
      <c r="J110" s="912"/>
      <c r="K110" s="912"/>
      <c r="L110" s="912"/>
      <c r="M110" s="912"/>
      <c r="N110" s="912"/>
    </row>
    <row r="111" spans="9:14" ht="12.75">
      <c r="I111" s="912"/>
      <c r="J111" s="912"/>
      <c r="K111" s="912"/>
      <c r="L111" s="912"/>
      <c r="M111" s="912"/>
      <c r="N111" s="912"/>
    </row>
    <row r="112" spans="9:14" ht="12.75">
      <c r="I112" s="912"/>
      <c r="J112" s="912"/>
      <c r="K112" s="912"/>
      <c r="L112" s="912"/>
      <c r="M112" s="912"/>
      <c r="N112" s="912"/>
    </row>
    <row r="113" spans="9:14" ht="12.75">
      <c r="I113" s="912"/>
      <c r="J113" s="912"/>
      <c r="K113" s="912"/>
      <c r="L113" s="912"/>
      <c r="M113" s="912"/>
      <c r="N113" s="912"/>
    </row>
    <row r="114" spans="9:14" ht="12.75">
      <c r="I114" s="912"/>
      <c r="J114" s="912"/>
      <c r="K114" s="912"/>
      <c r="L114" s="912"/>
      <c r="M114" s="912"/>
      <c r="N114" s="912"/>
    </row>
    <row r="115" spans="9:14" ht="12.75">
      <c r="I115" s="912"/>
      <c r="J115" s="912"/>
      <c r="K115" s="912"/>
      <c r="L115" s="912"/>
      <c r="M115" s="912"/>
      <c r="N115" s="912"/>
    </row>
    <row r="116" spans="9:14" ht="12.75">
      <c r="I116" s="912"/>
      <c r="J116" s="912"/>
      <c r="K116" s="912"/>
      <c r="L116" s="912"/>
      <c r="M116" s="912"/>
      <c r="N116" s="912"/>
    </row>
    <row r="117" spans="9:14" ht="12.75">
      <c r="I117" s="912"/>
      <c r="J117" s="912"/>
      <c r="K117" s="912"/>
      <c r="L117" s="912"/>
      <c r="M117" s="912"/>
      <c r="N117" s="912"/>
    </row>
    <row r="118" spans="9:14" ht="12.75">
      <c r="I118" s="912"/>
      <c r="J118" s="912"/>
      <c r="K118" s="912"/>
      <c r="L118" s="912"/>
      <c r="M118" s="912"/>
      <c r="N118" s="912"/>
    </row>
    <row r="119" spans="9:14" ht="12.75">
      <c r="I119" s="912"/>
      <c r="J119" s="912"/>
      <c r="K119" s="912"/>
      <c r="L119" s="912"/>
      <c r="M119" s="912"/>
      <c r="N119" s="912"/>
    </row>
    <row r="120" spans="9:14" ht="12.75">
      <c r="I120" s="912"/>
      <c r="J120" s="912"/>
      <c r="K120" s="912"/>
      <c r="L120" s="912"/>
      <c r="M120" s="912"/>
      <c r="N120" s="912"/>
    </row>
    <row r="121" spans="9:14" ht="12.75">
      <c r="I121" s="912"/>
      <c r="J121" s="912"/>
      <c r="K121" s="912"/>
      <c r="L121" s="912"/>
      <c r="M121" s="912"/>
      <c r="N121" s="912"/>
    </row>
    <row r="122" spans="9:14" ht="12.75">
      <c r="I122" s="912"/>
      <c r="J122" s="912"/>
      <c r="K122" s="912"/>
      <c r="L122" s="912"/>
      <c r="M122" s="912"/>
      <c r="N122" s="912"/>
    </row>
    <row r="123" spans="9:14" ht="12.75">
      <c r="I123" s="912"/>
      <c r="J123" s="912"/>
      <c r="K123" s="912"/>
      <c r="L123" s="912"/>
      <c r="M123" s="912"/>
      <c r="N123" s="912"/>
    </row>
    <row r="124" spans="9:14" ht="12.75">
      <c r="I124" s="912"/>
      <c r="J124" s="912"/>
      <c r="K124" s="912"/>
      <c r="L124" s="912"/>
      <c r="M124" s="912"/>
      <c r="N124" s="912"/>
    </row>
    <row r="125" spans="9:14" ht="12.75">
      <c r="I125" s="912"/>
      <c r="J125" s="912"/>
      <c r="K125" s="912"/>
      <c r="L125" s="912"/>
      <c r="M125" s="912"/>
      <c r="N125" s="912"/>
    </row>
    <row r="126" spans="9:14" ht="12.75">
      <c r="I126" s="912"/>
      <c r="J126" s="912"/>
      <c r="K126" s="912"/>
      <c r="L126" s="912"/>
      <c r="M126" s="912"/>
      <c r="N126" s="912"/>
    </row>
    <row r="127" spans="9:14" ht="12.75">
      <c r="I127" s="912"/>
      <c r="J127" s="912"/>
      <c r="K127" s="912"/>
      <c r="L127" s="912"/>
      <c r="M127" s="912"/>
      <c r="N127" s="912"/>
    </row>
    <row r="128" spans="9:14" ht="12.75">
      <c r="I128" s="912"/>
      <c r="J128" s="912"/>
      <c r="K128" s="912"/>
      <c r="L128" s="912"/>
      <c r="M128" s="912"/>
      <c r="N128" s="912"/>
    </row>
    <row r="129" spans="9:14" ht="12.75">
      <c r="I129" s="912"/>
      <c r="J129" s="912"/>
      <c r="K129" s="912"/>
      <c r="L129" s="912"/>
      <c r="M129" s="912"/>
      <c r="N129" s="912"/>
    </row>
    <row r="130" spans="9:14" ht="12.75">
      <c r="I130" s="912"/>
      <c r="J130" s="912"/>
      <c r="K130" s="912"/>
      <c r="L130" s="912"/>
      <c r="M130" s="912"/>
      <c r="N130" s="912"/>
    </row>
    <row r="131" spans="9:14" ht="12.75">
      <c r="I131" s="912"/>
      <c r="J131" s="912"/>
      <c r="K131" s="912"/>
      <c r="L131" s="912"/>
      <c r="M131" s="912"/>
      <c r="N131" s="912"/>
    </row>
    <row r="132" spans="9:14" ht="12.75">
      <c r="I132" s="912"/>
      <c r="J132" s="912"/>
      <c r="K132" s="912"/>
      <c r="L132" s="912"/>
      <c r="M132" s="912"/>
      <c r="N132" s="912"/>
    </row>
    <row r="133" spans="9:14" ht="12.75">
      <c r="I133" s="912"/>
      <c r="J133" s="912"/>
      <c r="K133" s="912"/>
      <c r="L133" s="912"/>
      <c r="M133" s="912"/>
      <c r="N133" s="912"/>
    </row>
    <row r="134" spans="9:14" ht="12.75">
      <c r="I134" s="912"/>
      <c r="J134" s="912"/>
      <c r="K134" s="912"/>
      <c r="L134" s="912"/>
      <c r="M134" s="912"/>
      <c r="N134" s="912"/>
    </row>
    <row r="135" spans="9:14" ht="12.75">
      <c r="I135" s="912"/>
      <c r="J135" s="912"/>
      <c r="K135" s="912"/>
      <c r="L135" s="912"/>
      <c r="M135" s="912"/>
      <c r="N135" s="912"/>
    </row>
    <row r="136" spans="9:14" ht="12.75">
      <c r="I136" s="912"/>
      <c r="J136" s="912"/>
      <c r="K136" s="912"/>
      <c r="L136" s="912"/>
      <c r="M136" s="912"/>
      <c r="N136" s="912"/>
    </row>
    <row r="137" spans="9:14" ht="12.75">
      <c r="I137" s="912"/>
      <c r="J137" s="912"/>
      <c r="K137" s="912"/>
      <c r="L137" s="912"/>
      <c r="M137" s="912"/>
      <c r="N137" s="912"/>
    </row>
    <row r="138" spans="9:14" ht="12.75">
      <c r="I138" s="912"/>
      <c r="J138" s="912"/>
      <c r="K138" s="912"/>
      <c r="L138" s="912"/>
      <c r="M138" s="912"/>
      <c r="N138" s="912"/>
    </row>
    <row r="139" spans="9:14" ht="12.75">
      <c r="I139" s="912"/>
      <c r="J139" s="912"/>
      <c r="K139" s="912"/>
      <c r="L139" s="912"/>
      <c r="M139" s="912"/>
      <c r="N139" s="912"/>
    </row>
    <row r="140" spans="9:14" ht="12.75">
      <c r="I140" s="912"/>
      <c r="J140" s="912"/>
      <c r="K140" s="912"/>
      <c r="L140" s="912"/>
      <c r="M140" s="912"/>
      <c r="N140" s="912"/>
    </row>
  </sheetData>
  <mergeCells count="55">
    <mergeCell ref="C56:D56"/>
    <mergeCell ref="C58:D58"/>
    <mergeCell ref="A57:E57"/>
    <mergeCell ref="C52:D52"/>
    <mergeCell ref="C53:D53"/>
    <mergeCell ref="C54:D54"/>
    <mergeCell ref="C55:D55"/>
    <mergeCell ref="C48:D48"/>
    <mergeCell ref="C49:D49"/>
    <mergeCell ref="C50:D50"/>
    <mergeCell ref="C51:D51"/>
    <mergeCell ref="C45:D45"/>
    <mergeCell ref="A43:E43"/>
    <mergeCell ref="C46:D46"/>
    <mergeCell ref="C47:D47"/>
    <mergeCell ref="C40:D40"/>
    <mergeCell ref="C41:D41"/>
    <mergeCell ref="C42:D42"/>
    <mergeCell ref="C44:D44"/>
    <mergeCell ref="C35:D35"/>
    <mergeCell ref="C36:D36"/>
    <mergeCell ref="C37:D37"/>
    <mergeCell ref="C38:D38"/>
    <mergeCell ref="C31:D31"/>
    <mergeCell ref="C32:D32"/>
    <mergeCell ref="C33:D33"/>
    <mergeCell ref="C34:D34"/>
    <mergeCell ref="C28:D28"/>
    <mergeCell ref="C29:D29"/>
    <mergeCell ref="C30:D30"/>
    <mergeCell ref="C23:D23"/>
    <mergeCell ref="C24:D24"/>
    <mergeCell ref="C25:D25"/>
    <mergeCell ref="C26:D26"/>
    <mergeCell ref="C27:D27"/>
    <mergeCell ref="A59:E59"/>
    <mergeCell ref="A60:E60"/>
    <mergeCell ref="A9:B9"/>
    <mergeCell ref="A11:B11"/>
    <mergeCell ref="A12:B12"/>
    <mergeCell ref="A13:B13"/>
    <mergeCell ref="A14:B14"/>
    <mergeCell ref="C21:E21"/>
    <mergeCell ref="A39:E39"/>
    <mergeCell ref="C22:D22"/>
    <mergeCell ref="F6:F7"/>
    <mergeCell ref="A3:F3"/>
    <mergeCell ref="A17:B17"/>
    <mergeCell ref="A6:B7"/>
    <mergeCell ref="C6:C7"/>
    <mergeCell ref="E6:E7"/>
    <mergeCell ref="A8:B8"/>
    <mergeCell ref="D6:D7"/>
    <mergeCell ref="A15:B15"/>
    <mergeCell ref="A16:B16"/>
  </mergeCells>
  <printOptions horizontalCentered="1"/>
  <pageMargins left="0.23" right="0.21" top="0.984251968503937" bottom="0.984251968503937" header="0.5118110236220472" footer="0.5118110236220472"/>
  <pageSetup horizontalDpi="600" verticalDpi="600" orientation="portrait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5"/>
  <sheetViews>
    <sheetView workbookViewId="0" topLeftCell="A1">
      <selection activeCell="N67" sqref="N67"/>
    </sheetView>
  </sheetViews>
  <sheetFormatPr defaultColWidth="9.00390625" defaultRowHeight="15" customHeight="1"/>
  <cols>
    <col min="1" max="1" width="26.125" style="6" customWidth="1"/>
    <col min="2" max="2" width="12.375" style="6" customWidth="1"/>
    <col min="3" max="3" width="10.25390625" style="6" customWidth="1"/>
    <col min="4" max="4" width="9.625" style="6" customWidth="1"/>
    <col min="5" max="5" width="11.125" style="6" customWidth="1"/>
    <col min="6" max="6" width="12.875" style="6" customWidth="1"/>
    <col min="7" max="7" width="11.00390625" style="6" customWidth="1"/>
    <col min="8" max="8" width="10.00390625" style="6" customWidth="1"/>
    <col min="9" max="9" width="9.875" style="6" customWidth="1"/>
    <col min="10" max="10" width="10.125" style="6" customWidth="1"/>
    <col min="11" max="11" width="10.75390625" style="6" customWidth="1"/>
    <col min="12" max="12" width="8.875" style="6" customWidth="1"/>
    <col min="13" max="13" width="9.625" style="6" customWidth="1"/>
    <col min="14" max="14" width="10.25390625" style="6" customWidth="1"/>
    <col min="15" max="15" width="9.875" style="6" customWidth="1"/>
    <col min="16" max="16" width="11.125" style="64" customWidth="1"/>
  </cols>
  <sheetData>
    <row r="1" spans="1:17" ht="15" customHeight="1">
      <c r="A1" s="510" t="s">
        <v>1181</v>
      </c>
      <c r="B1" s="510"/>
      <c r="C1" s="510"/>
      <c r="D1" s="510"/>
      <c r="E1" s="510"/>
      <c r="F1" s="510"/>
      <c r="G1" s="510"/>
      <c r="H1" s="510"/>
      <c r="I1" s="511"/>
      <c r="J1" s="510"/>
      <c r="K1" s="510"/>
      <c r="L1" s="510"/>
      <c r="M1" s="510"/>
      <c r="N1" s="510"/>
      <c r="O1" s="510"/>
      <c r="P1" s="510"/>
      <c r="Q1" s="511"/>
    </row>
    <row r="2" spans="1:17" ht="15" customHeight="1">
      <c r="A2" s="510"/>
      <c r="B2" s="510"/>
      <c r="C2" s="510"/>
      <c r="D2" s="510"/>
      <c r="E2" s="510"/>
      <c r="F2" s="510"/>
      <c r="G2" s="510"/>
      <c r="H2" s="510"/>
      <c r="I2" s="511"/>
      <c r="J2" s="510"/>
      <c r="K2" s="510"/>
      <c r="L2" s="510"/>
      <c r="M2" s="510"/>
      <c r="N2" s="510"/>
      <c r="O2" s="510"/>
      <c r="P2" s="510"/>
      <c r="Q2" s="511"/>
    </row>
    <row r="3" spans="1:17" ht="15" customHeight="1">
      <c r="A3" s="1270" t="s">
        <v>1182</v>
      </c>
      <c r="B3" s="1270"/>
      <c r="C3" s="1270"/>
      <c r="D3" s="1270"/>
      <c r="E3" s="1270"/>
      <c r="F3" s="1270"/>
      <c r="G3" s="1270"/>
      <c r="H3" s="1270"/>
      <c r="I3" s="1270"/>
      <c r="J3" s="1270"/>
      <c r="K3" s="1270"/>
      <c r="L3" s="1270"/>
      <c r="M3" s="1270"/>
      <c r="N3" s="1270"/>
      <c r="O3" s="1270"/>
      <c r="P3" s="1270"/>
      <c r="Q3" s="1270"/>
    </row>
    <row r="4" spans="1:17" ht="15" customHeight="1" thickBot="1">
      <c r="A4" s="512"/>
      <c r="B4" s="512"/>
      <c r="C4" s="512"/>
      <c r="D4" s="512"/>
      <c r="E4" s="512"/>
      <c r="F4" s="512"/>
      <c r="G4" s="512"/>
      <c r="H4" s="512"/>
      <c r="I4" s="512"/>
      <c r="J4" s="512"/>
      <c r="K4" s="512"/>
      <c r="L4" s="1271"/>
      <c r="M4" s="1271"/>
      <c r="N4" s="1271"/>
      <c r="O4" s="1271"/>
      <c r="P4" s="512"/>
      <c r="Q4" s="513" t="s">
        <v>737</v>
      </c>
    </row>
    <row r="5" spans="1:17" ht="15" customHeight="1" thickTop="1">
      <c r="A5" s="1266" t="s">
        <v>738</v>
      </c>
      <c r="B5" s="1267"/>
      <c r="C5" s="1264" t="s">
        <v>1183</v>
      </c>
      <c r="D5" s="1264" t="s">
        <v>739</v>
      </c>
      <c r="E5" s="1264" t="s">
        <v>1184</v>
      </c>
      <c r="F5" s="1264" t="s">
        <v>1185</v>
      </c>
      <c r="G5" s="1264" t="s">
        <v>1186</v>
      </c>
      <c r="H5" s="1264" t="s">
        <v>740</v>
      </c>
      <c r="I5" s="1264" t="s">
        <v>741</v>
      </c>
      <c r="J5" s="1261" t="s">
        <v>701</v>
      </c>
      <c r="K5" s="1261"/>
      <c r="L5" s="1261"/>
      <c r="M5" s="1261"/>
      <c r="N5" s="1261"/>
      <c r="O5" s="1261" t="s">
        <v>742</v>
      </c>
      <c r="P5" s="1261"/>
      <c r="Q5" s="1262" t="s">
        <v>743</v>
      </c>
    </row>
    <row r="6" spans="1:17" ht="25.5" customHeight="1" thickBot="1">
      <c r="A6" s="1268"/>
      <c r="B6" s="1269"/>
      <c r="C6" s="1265"/>
      <c r="D6" s="1265"/>
      <c r="E6" s="1265"/>
      <c r="F6" s="1265"/>
      <c r="G6" s="1265"/>
      <c r="H6" s="1265"/>
      <c r="I6" s="1265"/>
      <c r="J6" s="514" t="s">
        <v>683</v>
      </c>
      <c r="K6" s="514" t="s">
        <v>1187</v>
      </c>
      <c r="L6" s="514" t="s">
        <v>703</v>
      </c>
      <c r="M6" s="514" t="s">
        <v>1188</v>
      </c>
      <c r="N6" s="514" t="s">
        <v>1189</v>
      </c>
      <c r="O6" s="514" t="s">
        <v>640</v>
      </c>
      <c r="P6" s="514" t="s">
        <v>693</v>
      </c>
      <c r="Q6" s="1263"/>
    </row>
    <row r="7" spans="1:17" ht="15" customHeight="1">
      <c r="A7" s="515" t="s">
        <v>744</v>
      </c>
      <c r="B7" s="516" t="s">
        <v>627</v>
      </c>
      <c r="C7" s="517">
        <v>5729</v>
      </c>
      <c r="D7" s="517"/>
      <c r="E7" s="517"/>
      <c r="F7" s="517"/>
      <c r="G7" s="517"/>
      <c r="H7" s="517">
        <v>859</v>
      </c>
      <c r="I7" s="518">
        <f>SUM(C7:H7)</f>
        <v>6588</v>
      </c>
      <c r="J7" s="517">
        <v>37213</v>
      </c>
      <c r="K7" s="517">
        <v>12166</v>
      </c>
      <c r="L7" s="517">
        <v>10406</v>
      </c>
      <c r="M7" s="517"/>
      <c r="N7" s="517"/>
      <c r="O7" s="517"/>
      <c r="P7" s="517"/>
      <c r="Q7" s="519">
        <f>SUM(J7:P7)</f>
        <v>59785</v>
      </c>
    </row>
    <row r="8" spans="1:17" ht="15" customHeight="1">
      <c r="A8" s="515"/>
      <c r="B8" s="516" t="s">
        <v>1148</v>
      </c>
      <c r="C8" s="517">
        <v>5729</v>
      </c>
      <c r="D8" s="517"/>
      <c r="E8" s="517">
        <v>174</v>
      </c>
      <c r="F8" s="517"/>
      <c r="G8" s="517"/>
      <c r="H8" s="517">
        <v>859</v>
      </c>
      <c r="I8" s="518">
        <f aca="true" t="shared" si="0" ref="I8:I65">SUM(C8:H8)</f>
        <v>6762</v>
      </c>
      <c r="J8" s="517">
        <v>39256</v>
      </c>
      <c r="K8" s="517">
        <v>12853</v>
      </c>
      <c r="L8" s="517">
        <v>11081</v>
      </c>
      <c r="M8" s="517"/>
      <c r="N8" s="517"/>
      <c r="O8" s="517"/>
      <c r="P8" s="517"/>
      <c r="Q8" s="519">
        <f aca="true" t="shared" si="1" ref="Q8:Q65">SUM(J8:P8)</f>
        <v>63190</v>
      </c>
    </row>
    <row r="9" spans="1:17" ht="15" customHeight="1">
      <c r="A9" s="520"/>
      <c r="B9" s="521" t="s">
        <v>1154</v>
      </c>
      <c r="C9" s="522">
        <v>5763</v>
      </c>
      <c r="D9" s="522"/>
      <c r="E9" s="522">
        <v>174</v>
      </c>
      <c r="F9" s="522"/>
      <c r="G9" s="522"/>
      <c r="H9" s="522">
        <v>865</v>
      </c>
      <c r="I9" s="518">
        <f t="shared" si="0"/>
        <v>6802</v>
      </c>
      <c r="J9" s="522">
        <v>39256</v>
      </c>
      <c r="K9" s="522">
        <v>12853</v>
      </c>
      <c r="L9" s="522">
        <v>11081</v>
      </c>
      <c r="M9" s="522"/>
      <c r="N9" s="522"/>
      <c r="O9" s="522"/>
      <c r="P9" s="522"/>
      <c r="Q9" s="519">
        <f t="shared" si="1"/>
        <v>63190</v>
      </c>
    </row>
    <row r="10" spans="1:17" ht="16.5" customHeight="1">
      <c r="A10" s="520" t="s">
        <v>745</v>
      </c>
      <c r="B10" s="516" t="s">
        <v>627</v>
      </c>
      <c r="C10" s="522">
        <v>2131</v>
      </c>
      <c r="D10" s="522"/>
      <c r="E10" s="522"/>
      <c r="F10" s="522"/>
      <c r="G10" s="522"/>
      <c r="H10" s="522">
        <v>320</v>
      </c>
      <c r="I10" s="518">
        <f t="shared" si="0"/>
        <v>2451</v>
      </c>
      <c r="J10" s="522">
        <v>22648</v>
      </c>
      <c r="K10" s="522">
        <v>7473</v>
      </c>
      <c r="L10" s="522">
        <v>6588</v>
      </c>
      <c r="M10" s="522"/>
      <c r="N10" s="522"/>
      <c r="O10" s="522"/>
      <c r="P10" s="522">
        <v>4100</v>
      </c>
      <c r="Q10" s="519">
        <f t="shared" si="1"/>
        <v>40809</v>
      </c>
    </row>
    <row r="11" spans="1:17" ht="16.5" customHeight="1">
      <c r="A11" s="520"/>
      <c r="B11" s="516" t="s">
        <v>1148</v>
      </c>
      <c r="C11" s="522">
        <v>2131</v>
      </c>
      <c r="D11" s="522"/>
      <c r="E11" s="522">
        <v>177</v>
      </c>
      <c r="F11" s="522"/>
      <c r="G11" s="522"/>
      <c r="H11" s="522">
        <v>320</v>
      </c>
      <c r="I11" s="518">
        <f t="shared" si="0"/>
        <v>2628</v>
      </c>
      <c r="J11" s="522">
        <v>22987</v>
      </c>
      <c r="K11" s="522">
        <v>7516</v>
      </c>
      <c r="L11" s="522">
        <v>6437</v>
      </c>
      <c r="M11" s="522"/>
      <c r="N11" s="522"/>
      <c r="O11" s="522">
        <v>342</v>
      </c>
      <c r="P11" s="522">
        <v>4146</v>
      </c>
      <c r="Q11" s="519">
        <f t="shared" si="1"/>
        <v>41428</v>
      </c>
    </row>
    <row r="12" spans="1:17" ht="16.5" customHeight="1">
      <c r="A12" s="520"/>
      <c r="B12" s="521" t="s">
        <v>1154</v>
      </c>
      <c r="C12" s="522">
        <v>2145</v>
      </c>
      <c r="D12" s="522">
        <v>8</v>
      </c>
      <c r="E12" s="522">
        <v>177</v>
      </c>
      <c r="F12" s="522"/>
      <c r="G12" s="522"/>
      <c r="H12" s="522">
        <v>324</v>
      </c>
      <c r="I12" s="518">
        <f t="shared" si="0"/>
        <v>2654</v>
      </c>
      <c r="J12" s="522">
        <v>22987</v>
      </c>
      <c r="K12" s="522">
        <v>7516</v>
      </c>
      <c r="L12" s="522">
        <v>6434</v>
      </c>
      <c r="M12" s="522"/>
      <c r="N12" s="522"/>
      <c r="O12" s="522">
        <v>342</v>
      </c>
      <c r="P12" s="522">
        <v>4146</v>
      </c>
      <c r="Q12" s="519">
        <f t="shared" si="1"/>
        <v>41425</v>
      </c>
    </row>
    <row r="13" spans="1:17" ht="16.5" customHeight="1">
      <c r="A13" s="520" t="s">
        <v>1190</v>
      </c>
      <c r="B13" s="516" t="s">
        <v>627</v>
      </c>
      <c r="C13" s="522">
        <v>2342</v>
      </c>
      <c r="D13" s="522"/>
      <c r="E13" s="522"/>
      <c r="F13" s="522"/>
      <c r="G13" s="522"/>
      <c r="H13" s="522">
        <v>351</v>
      </c>
      <c r="I13" s="518">
        <f t="shared" si="0"/>
        <v>2693</v>
      </c>
      <c r="J13" s="522">
        <v>17562</v>
      </c>
      <c r="K13" s="522">
        <v>5780</v>
      </c>
      <c r="L13" s="522">
        <v>5547</v>
      </c>
      <c r="M13" s="522"/>
      <c r="N13" s="522"/>
      <c r="O13" s="522"/>
      <c r="P13" s="522"/>
      <c r="Q13" s="519">
        <f t="shared" si="1"/>
        <v>28889</v>
      </c>
    </row>
    <row r="14" spans="1:17" ht="16.5" customHeight="1">
      <c r="A14" s="520"/>
      <c r="B14" s="516" t="s">
        <v>1148</v>
      </c>
      <c r="C14" s="522">
        <v>2342</v>
      </c>
      <c r="D14" s="522">
        <v>63</v>
      </c>
      <c r="E14" s="522">
        <v>19</v>
      </c>
      <c r="F14" s="522"/>
      <c r="G14" s="522"/>
      <c r="H14" s="522">
        <v>351</v>
      </c>
      <c r="I14" s="518">
        <f t="shared" si="0"/>
        <v>2775</v>
      </c>
      <c r="J14" s="522">
        <v>17554</v>
      </c>
      <c r="K14" s="522">
        <v>5778</v>
      </c>
      <c r="L14" s="522">
        <v>5130</v>
      </c>
      <c r="M14" s="522"/>
      <c r="N14" s="522"/>
      <c r="O14" s="522"/>
      <c r="P14" s="522"/>
      <c r="Q14" s="519">
        <f t="shared" si="1"/>
        <v>28462</v>
      </c>
    </row>
    <row r="15" spans="1:17" ht="16.5" customHeight="1">
      <c r="A15" s="520"/>
      <c r="B15" s="521" t="s">
        <v>1154</v>
      </c>
      <c r="C15" s="522">
        <v>1891</v>
      </c>
      <c r="D15" s="522">
        <v>63</v>
      </c>
      <c r="E15" s="522">
        <v>19</v>
      </c>
      <c r="F15" s="522"/>
      <c r="G15" s="522"/>
      <c r="H15" s="522">
        <v>284</v>
      </c>
      <c r="I15" s="518">
        <f t="shared" si="0"/>
        <v>2257</v>
      </c>
      <c r="J15" s="522">
        <v>17552</v>
      </c>
      <c r="K15" s="522">
        <v>5766</v>
      </c>
      <c r="L15" s="522">
        <v>4660</v>
      </c>
      <c r="M15" s="522"/>
      <c r="N15" s="522"/>
      <c r="O15" s="522"/>
      <c r="P15" s="522"/>
      <c r="Q15" s="519">
        <f t="shared" si="1"/>
        <v>27978</v>
      </c>
    </row>
    <row r="16" spans="1:17" ht="16.5" customHeight="1">
      <c r="A16" s="520" t="s">
        <v>746</v>
      </c>
      <c r="B16" s="516" t="s">
        <v>627</v>
      </c>
      <c r="C16" s="522">
        <v>1894</v>
      </c>
      <c r="D16" s="522"/>
      <c r="E16" s="522"/>
      <c r="F16" s="522"/>
      <c r="G16" s="522"/>
      <c r="H16" s="522">
        <v>284</v>
      </c>
      <c r="I16" s="518">
        <f t="shared" si="0"/>
        <v>2178</v>
      </c>
      <c r="J16" s="522">
        <v>18536</v>
      </c>
      <c r="K16" s="522">
        <v>6121</v>
      </c>
      <c r="L16" s="522">
        <v>5313</v>
      </c>
      <c r="M16" s="522"/>
      <c r="N16" s="522"/>
      <c r="O16" s="522"/>
      <c r="P16" s="522"/>
      <c r="Q16" s="519">
        <f t="shared" si="1"/>
        <v>29970</v>
      </c>
    </row>
    <row r="17" spans="1:17" ht="16.5" customHeight="1">
      <c r="A17" s="520"/>
      <c r="B17" s="516" t="s">
        <v>1148</v>
      </c>
      <c r="C17" s="522">
        <v>1894</v>
      </c>
      <c r="D17" s="522"/>
      <c r="E17" s="522">
        <v>110</v>
      </c>
      <c r="F17" s="522"/>
      <c r="G17" s="522"/>
      <c r="H17" s="522">
        <v>284</v>
      </c>
      <c r="I17" s="518">
        <f t="shared" si="0"/>
        <v>2288</v>
      </c>
      <c r="J17" s="522">
        <v>18459</v>
      </c>
      <c r="K17" s="522">
        <v>5992</v>
      </c>
      <c r="L17" s="522">
        <v>5264</v>
      </c>
      <c r="M17" s="522"/>
      <c r="N17" s="522"/>
      <c r="O17" s="522">
        <v>210</v>
      </c>
      <c r="P17" s="522">
        <v>150</v>
      </c>
      <c r="Q17" s="519">
        <f t="shared" si="1"/>
        <v>30075</v>
      </c>
    </row>
    <row r="18" spans="1:17" ht="16.5" customHeight="1">
      <c r="A18" s="520"/>
      <c r="B18" s="521" t="s">
        <v>1154</v>
      </c>
      <c r="C18" s="522">
        <v>2086</v>
      </c>
      <c r="D18" s="522">
        <v>3</v>
      </c>
      <c r="E18" s="522">
        <v>110</v>
      </c>
      <c r="F18" s="522"/>
      <c r="G18" s="522"/>
      <c r="H18" s="522">
        <v>313</v>
      </c>
      <c r="I18" s="518">
        <f t="shared" si="0"/>
        <v>2512</v>
      </c>
      <c r="J18" s="522">
        <v>18457</v>
      </c>
      <c r="K18" s="522">
        <v>5992</v>
      </c>
      <c r="L18" s="522">
        <v>5264</v>
      </c>
      <c r="M18" s="522"/>
      <c r="N18" s="522"/>
      <c r="O18" s="522">
        <v>175</v>
      </c>
      <c r="P18" s="522">
        <v>150</v>
      </c>
      <c r="Q18" s="519">
        <f t="shared" si="1"/>
        <v>30038</v>
      </c>
    </row>
    <row r="19" spans="1:17" ht="16.5" customHeight="1">
      <c r="A19" s="520" t="s">
        <v>747</v>
      </c>
      <c r="B19" s="516" t="s">
        <v>627</v>
      </c>
      <c r="C19" s="522">
        <v>4481</v>
      </c>
      <c r="D19" s="522"/>
      <c r="E19" s="522"/>
      <c r="F19" s="522"/>
      <c r="G19" s="522"/>
      <c r="H19" s="522">
        <v>672</v>
      </c>
      <c r="I19" s="518">
        <f t="shared" si="0"/>
        <v>5153</v>
      </c>
      <c r="J19" s="522">
        <v>28368</v>
      </c>
      <c r="K19" s="522">
        <v>9282</v>
      </c>
      <c r="L19" s="522">
        <v>8583</v>
      </c>
      <c r="M19" s="522"/>
      <c r="N19" s="522"/>
      <c r="O19" s="522"/>
      <c r="P19" s="522">
        <v>4600</v>
      </c>
      <c r="Q19" s="519">
        <f t="shared" si="1"/>
        <v>50833</v>
      </c>
    </row>
    <row r="20" spans="1:17" ht="16.5" customHeight="1">
      <c r="A20" s="520"/>
      <c r="B20" s="516" t="s">
        <v>1148</v>
      </c>
      <c r="C20" s="522">
        <v>4481</v>
      </c>
      <c r="D20" s="522"/>
      <c r="E20" s="522">
        <v>342</v>
      </c>
      <c r="F20" s="522"/>
      <c r="G20" s="522"/>
      <c r="H20" s="522">
        <v>672</v>
      </c>
      <c r="I20" s="518">
        <f t="shared" si="0"/>
        <v>5495</v>
      </c>
      <c r="J20" s="522">
        <v>29171</v>
      </c>
      <c r="K20" s="522">
        <v>9563</v>
      </c>
      <c r="L20" s="522">
        <v>8848</v>
      </c>
      <c r="M20" s="522"/>
      <c r="N20" s="522"/>
      <c r="O20" s="522">
        <v>650</v>
      </c>
      <c r="P20" s="522"/>
      <c r="Q20" s="519">
        <f t="shared" si="1"/>
        <v>48232</v>
      </c>
    </row>
    <row r="21" spans="1:17" ht="16.5" customHeight="1">
      <c r="A21" s="520"/>
      <c r="B21" s="521" t="s">
        <v>1154</v>
      </c>
      <c r="C21" s="522">
        <v>4157</v>
      </c>
      <c r="D21" s="522">
        <v>15</v>
      </c>
      <c r="E21" s="522">
        <v>342</v>
      </c>
      <c r="F21" s="522"/>
      <c r="G21" s="522"/>
      <c r="H21" s="522">
        <v>627</v>
      </c>
      <c r="I21" s="518">
        <f t="shared" si="0"/>
        <v>5141</v>
      </c>
      <c r="J21" s="522">
        <v>29170</v>
      </c>
      <c r="K21" s="522">
        <v>9563</v>
      </c>
      <c r="L21" s="522">
        <v>8849</v>
      </c>
      <c r="M21" s="522"/>
      <c r="N21" s="522"/>
      <c r="O21" s="522">
        <v>650</v>
      </c>
      <c r="P21" s="522"/>
      <c r="Q21" s="519">
        <f t="shared" si="1"/>
        <v>48232</v>
      </c>
    </row>
    <row r="22" spans="1:17" ht="16.5" customHeight="1">
      <c r="A22" s="520" t="s">
        <v>1191</v>
      </c>
      <c r="B22" s="516" t="s">
        <v>627</v>
      </c>
      <c r="C22" s="522">
        <v>2607</v>
      </c>
      <c r="D22" s="522"/>
      <c r="E22" s="522"/>
      <c r="F22" s="522"/>
      <c r="G22" s="522"/>
      <c r="H22" s="522">
        <v>391</v>
      </c>
      <c r="I22" s="518">
        <f t="shared" si="0"/>
        <v>2998</v>
      </c>
      <c r="J22" s="522">
        <v>16211</v>
      </c>
      <c r="K22" s="522">
        <v>5253</v>
      </c>
      <c r="L22" s="522">
        <v>5503</v>
      </c>
      <c r="M22" s="522"/>
      <c r="N22" s="522"/>
      <c r="O22" s="522"/>
      <c r="P22" s="522"/>
      <c r="Q22" s="519">
        <f t="shared" si="1"/>
        <v>26967</v>
      </c>
    </row>
    <row r="23" spans="1:17" ht="16.5" customHeight="1">
      <c r="A23" s="520"/>
      <c r="B23" s="516" t="s">
        <v>1148</v>
      </c>
      <c r="C23" s="522">
        <v>2607</v>
      </c>
      <c r="D23" s="522"/>
      <c r="E23" s="522">
        <v>67</v>
      </c>
      <c r="F23" s="522"/>
      <c r="G23" s="522"/>
      <c r="H23" s="522">
        <v>391</v>
      </c>
      <c r="I23" s="518">
        <f t="shared" si="0"/>
        <v>3065</v>
      </c>
      <c r="J23" s="522">
        <v>16396</v>
      </c>
      <c r="K23" s="522">
        <v>5332</v>
      </c>
      <c r="L23" s="522">
        <v>4793</v>
      </c>
      <c r="M23" s="522"/>
      <c r="N23" s="522"/>
      <c r="O23" s="522">
        <v>139</v>
      </c>
      <c r="P23" s="522"/>
      <c r="Q23" s="519">
        <f t="shared" si="1"/>
        <v>26660</v>
      </c>
    </row>
    <row r="24" spans="1:17" ht="16.5" customHeight="1">
      <c r="A24" s="520"/>
      <c r="B24" s="521" t="s">
        <v>1154</v>
      </c>
      <c r="C24" s="522">
        <v>2284</v>
      </c>
      <c r="D24" s="522"/>
      <c r="E24" s="522">
        <v>67</v>
      </c>
      <c r="F24" s="522"/>
      <c r="G24" s="522"/>
      <c r="H24" s="522">
        <v>343</v>
      </c>
      <c r="I24" s="518">
        <f t="shared" si="0"/>
        <v>2694</v>
      </c>
      <c r="J24" s="522">
        <v>16396</v>
      </c>
      <c r="K24" s="522">
        <v>5332</v>
      </c>
      <c r="L24" s="522">
        <v>4654</v>
      </c>
      <c r="M24" s="522"/>
      <c r="N24" s="522"/>
      <c r="O24" s="522">
        <v>139</v>
      </c>
      <c r="P24" s="522"/>
      <c r="Q24" s="519">
        <f t="shared" si="1"/>
        <v>26521</v>
      </c>
    </row>
    <row r="25" spans="1:17" ht="16.5" customHeight="1">
      <c r="A25" s="520" t="s">
        <v>748</v>
      </c>
      <c r="B25" s="516" t="s">
        <v>627</v>
      </c>
      <c r="C25" s="522">
        <v>5964</v>
      </c>
      <c r="D25" s="522"/>
      <c r="E25" s="522"/>
      <c r="F25" s="522"/>
      <c r="G25" s="522"/>
      <c r="H25" s="522">
        <v>895</v>
      </c>
      <c r="I25" s="518">
        <f t="shared" si="0"/>
        <v>6859</v>
      </c>
      <c r="J25" s="522">
        <v>24817</v>
      </c>
      <c r="K25" s="522">
        <v>8206</v>
      </c>
      <c r="L25" s="522">
        <v>8826</v>
      </c>
      <c r="M25" s="522"/>
      <c r="N25" s="522"/>
      <c r="O25" s="522"/>
      <c r="P25" s="522"/>
      <c r="Q25" s="519">
        <f t="shared" si="1"/>
        <v>41849</v>
      </c>
    </row>
    <row r="26" spans="1:17" ht="16.5" customHeight="1">
      <c r="A26" s="520"/>
      <c r="B26" s="516" t="s">
        <v>1148</v>
      </c>
      <c r="C26" s="522">
        <v>5964</v>
      </c>
      <c r="D26" s="522">
        <v>326</v>
      </c>
      <c r="E26" s="522">
        <v>100</v>
      </c>
      <c r="F26" s="522"/>
      <c r="G26" s="522"/>
      <c r="H26" s="522">
        <v>895</v>
      </c>
      <c r="I26" s="518">
        <f t="shared" si="0"/>
        <v>7285</v>
      </c>
      <c r="J26" s="522">
        <v>25592</v>
      </c>
      <c r="K26" s="522">
        <v>8521</v>
      </c>
      <c r="L26" s="522">
        <v>8742</v>
      </c>
      <c r="M26" s="522"/>
      <c r="N26" s="522"/>
      <c r="O26" s="522">
        <v>125</v>
      </c>
      <c r="P26" s="522"/>
      <c r="Q26" s="519">
        <f t="shared" si="1"/>
        <v>42980</v>
      </c>
    </row>
    <row r="27" spans="1:17" ht="16.5" customHeight="1">
      <c r="A27" s="520"/>
      <c r="B27" s="521" t="s">
        <v>1154</v>
      </c>
      <c r="C27" s="522">
        <v>5940</v>
      </c>
      <c r="D27" s="522">
        <v>326</v>
      </c>
      <c r="E27" s="522">
        <v>100</v>
      </c>
      <c r="F27" s="522"/>
      <c r="G27" s="522"/>
      <c r="H27" s="522">
        <v>891</v>
      </c>
      <c r="I27" s="518">
        <f t="shared" si="0"/>
        <v>7257</v>
      </c>
      <c r="J27" s="522">
        <v>25592</v>
      </c>
      <c r="K27" s="522">
        <v>8521</v>
      </c>
      <c r="L27" s="522">
        <v>8711</v>
      </c>
      <c r="M27" s="522"/>
      <c r="N27" s="522"/>
      <c r="O27" s="522">
        <v>125</v>
      </c>
      <c r="P27" s="522"/>
      <c r="Q27" s="519">
        <f t="shared" si="1"/>
        <v>42949</v>
      </c>
    </row>
    <row r="28" spans="1:17" ht="16.5" customHeight="1">
      <c r="A28" s="520" t="s">
        <v>1192</v>
      </c>
      <c r="B28" s="516" t="s">
        <v>627</v>
      </c>
      <c r="C28" s="522">
        <v>3162</v>
      </c>
      <c r="D28" s="522"/>
      <c r="E28" s="522"/>
      <c r="F28" s="522"/>
      <c r="G28" s="522"/>
      <c r="H28" s="522">
        <v>474</v>
      </c>
      <c r="I28" s="518">
        <f t="shared" si="0"/>
        <v>3636</v>
      </c>
      <c r="J28" s="522">
        <v>26046</v>
      </c>
      <c r="K28" s="522">
        <v>8447</v>
      </c>
      <c r="L28" s="522">
        <v>8964</v>
      </c>
      <c r="M28" s="522"/>
      <c r="N28" s="522"/>
      <c r="O28" s="522"/>
      <c r="P28" s="522"/>
      <c r="Q28" s="519">
        <f t="shared" si="1"/>
        <v>43457</v>
      </c>
    </row>
    <row r="29" spans="1:17" ht="16.5" customHeight="1">
      <c r="A29" s="520"/>
      <c r="B29" s="516" t="s">
        <v>1148</v>
      </c>
      <c r="C29" s="522">
        <v>3162</v>
      </c>
      <c r="D29" s="522">
        <v>38</v>
      </c>
      <c r="E29" s="522">
        <v>300</v>
      </c>
      <c r="F29" s="522"/>
      <c r="G29" s="522"/>
      <c r="H29" s="522">
        <v>474</v>
      </c>
      <c r="I29" s="518">
        <f t="shared" si="0"/>
        <v>3974</v>
      </c>
      <c r="J29" s="522">
        <v>26189</v>
      </c>
      <c r="K29" s="522">
        <v>8827</v>
      </c>
      <c r="L29" s="522">
        <v>8127</v>
      </c>
      <c r="M29" s="522"/>
      <c r="N29" s="522"/>
      <c r="O29" s="522">
        <v>511</v>
      </c>
      <c r="P29" s="522"/>
      <c r="Q29" s="519">
        <f t="shared" si="1"/>
        <v>43654</v>
      </c>
    </row>
    <row r="30" spans="1:17" ht="16.5" customHeight="1">
      <c r="A30" s="520"/>
      <c r="B30" s="521" t="s">
        <v>1154</v>
      </c>
      <c r="C30" s="522">
        <v>3056</v>
      </c>
      <c r="D30" s="522">
        <v>38</v>
      </c>
      <c r="E30" s="522">
        <v>300</v>
      </c>
      <c r="F30" s="522"/>
      <c r="G30" s="522"/>
      <c r="H30" s="522">
        <v>458</v>
      </c>
      <c r="I30" s="518">
        <f t="shared" si="0"/>
        <v>3852</v>
      </c>
      <c r="J30" s="522">
        <v>26189</v>
      </c>
      <c r="K30" s="522">
        <v>8827</v>
      </c>
      <c r="L30" s="522">
        <v>8123</v>
      </c>
      <c r="M30" s="522"/>
      <c r="N30" s="522"/>
      <c r="O30" s="522">
        <v>511</v>
      </c>
      <c r="P30" s="522"/>
      <c r="Q30" s="519">
        <f t="shared" si="1"/>
        <v>43650</v>
      </c>
    </row>
    <row r="31" spans="1:17" s="64" customFormat="1" ht="16.5" customHeight="1">
      <c r="A31" s="520" t="s">
        <v>749</v>
      </c>
      <c r="B31" s="516" t="s">
        <v>627</v>
      </c>
      <c r="C31" s="522">
        <v>742</v>
      </c>
      <c r="D31" s="522"/>
      <c r="E31" s="522"/>
      <c r="F31" s="522"/>
      <c r="G31" s="522"/>
      <c r="H31" s="522">
        <v>111</v>
      </c>
      <c r="I31" s="518">
        <f t="shared" si="0"/>
        <v>853</v>
      </c>
      <c r="J31" s="522">
        <v>6650</v>
      </c>
      <c r="K31" s="522">
        <v>2227</v>
      </c>
      <c r="L31" s="522">
        <v>2975</v>
      </c>
      <c r="M31" s="522"/>
      <c r="N31" s="522"/>
      <c r="O31" s="522"/>
      <c r="P31" s="522"/>
      <c r="Q31" s="519">
        <f t="shared" si="1"/>
        <v>11852</v>
      </c>
    </row>
    <row r="32" spans="1:17" s="64" customFormat="1" ht="16.5" customHeight="1">
      <c r="A32" s="520"/>
      <c r="B32" s="516" t="s">
        <v>1148</v>
      </c>
      <c r="C32" s="522">
        <v>742</v>
      </c>
      <c r="D32" s="522">
        <v>2</v>
      </c>
      <c r="E32" s="522">
        <v>283</v>
      </c>
      <c r="F32" s="522"/>
      <c r="G32" s="522"/>
      <c r="H32" s="522">
        <v>111</v>
      </c>
      <c r="I32" s="518">
        <f t="shared" si="0"/>
        <v>1138</v>
      </c>
      <c r="J32" s="522">
        <v>6705</v>
      </c>
      <c r="K32" s="522">
        <v>2191</v>
      </c>
      <c r="L32" s="522">
        <v>2963</v>
      </c>
      <c r="M32" s="522"/>
      <c r="N32" s="522"/>
      <c r="O32" s="522">
        <v>493</v>
      </c>
      <c r="P32" s="522"/>
      <c r="Q32" s="519">
        <f t="shared" si="1"/>
        <v>12352</v>
      </c>
    </row>
    <row r="33" spans="1:17" s="64" customFormat="1" ht="16.5" customHeight="1">
      <c r="A33" s="520"/>
      <c r="B33" s="521" t="s">
        <v>1154</v>
      </c>
      <c r="C33" s="522">
        <v>885</v>
      </c>
      <c r="D33" s="522">
        <v>2</v>
      </c>
      <c r="E33" s="522">
        <v>283</v>
      </c>
      <c r="F33" s="522"/>
      <c r="G33" s="522"/>
      <c r="H33" s="522">
        <v>132</v>
      </c>
      <c r="I33" s="518">
        <f t="shared" si="0"/>
        <v>1302</v>
      </c>
      <c r="J33" s="522">
        <v>6704</v>
      </c>
      <c r="K33" s="522">
        <v>2191</v>
      </c>
      <c r="L33" s="522">
        <v>2963</v>
      </c>
      <c r="M33" s="522"/>
      <c r="N33" s="522"/>
      <c r="O33" s="522">
        <v>494</v>
      </c>
      <c r="P33" s="522"/>
      <c r="Q33" s="519">
        <f t="shared" si="1"/>
        <v>12352</v>
      </c>
    </row>
    <row r="34" spans="1:17" s="64" customFormat="1" ht="16.5" customHeight="1">
      <c r="A34" s="520" t="s">
        <v>1193</v>
      </c>
      <c r="B34" s="516" t="s">
        <v>627</v>
      </c>
      <c r="C34" s="522">
        <v>4615</v>
      </c>
      <c r="D34" s="522"/>
      <c r="E34" s="522"/>
      <c r="F34" s="522"/>
      <c r="G34" s="522"/>
      <c r="H34" s="522">
        <v>692</v>
      </c>
      <c r="I34" s="518">
        <f t="shared" si="0"/>
        <v>5307</v>
      </c>
      <c r="J34" s="522">
        <v>32004</v>
      </c>
      <c r="K34" s="522">
        <v>10525</v>
      </c>
      <c r="L34" s="522">
        <v>15797</v>
      </c>
      <c r="M34" s="522"/>
      <c r="N34" s="522"/>
      <c r="O34" s="522">
        <v>500</v>
      </c>
      <c r="P34" s="522">
        <v>8700</v>
      </c>
      <c r="Q34" s="519">
        <f t="shared" si="1"/>
        <v>67526</v>
      </c>
    </row>
    <row r="35" spans="1:17" s="64" customFormat="1" ht="16.5" customHeight="1">
      <c r="A35" s="520"/>
      <c r="B35" s="516" t="s">
        <v>1148</v>
      </c>
      <c r="C35" s="522">
        <v>4615</v>
      </c>
      <c r="D35" s="522">
        <v>1</v>
      </c>
      <c r="E35" s="522">
        <v>8</v>
      </c>
      <c r="F35" s="522"/>
      <c r="G35" s="522"/>
      <c r="H35" s="522">
        <v>692</v>
      </c>
      <c r="I35" s="518">
        <f t="shared" si="0"/>
        <v>5316</v>
      </c>
      <c r="J35" s="522">
        <v>33120</v>
      </c>
      <c r="K35" s="522">
        <v>10977</v>
      </c>
      <c r="L35" s="522">
        <v>15648</v>
      </c>
      <c r="M35" s="522"/>
      <c r="N35" s="522"/>
      <c r="O35" s="522">
        <v>605</v>
      </c>
      <c r="P35" s="522">
        <v>6050</v>
      </c>
      <c r="Q35" s="519">
        <f t="shared" si="1"/>
        <v>66400</v>
      </c>
    </row>
    <row r="36" spans="1:17" s="64" customFormat="1" ht="16.5" customHeight="1">
      <c r="A36" s="520"/>
      <c r="B36" s="521" t="s">
        <v>1154</v>
      </c>
      <c r="C36" s="522">
        <v>4967</v>
      </c>
      <c r="D36" s="522">
        <v>19</v>
      </c>
      <c r="E36" s="522">
        <v>7</v>
      </c>
      <c r="F36" s="522"/>
      <c r="G36" s="522"/>
      <c r="H36" s="522">
        <v>751</v>
      </c>
      <c r="I36" s="518">
        <f t="shared" si="0"/>
        <v>5744</v>
      </c>
      <c r="J36" s="522">
        <v>33120</v>
      </c>
      <c r="K36" s="522">
        <v>10977</v>
      </c>
      <c r="L36" s="522">
        <v>15648</v>
      </c>
      <c r="M36" s="522"/>
      <c r="N36" s="522"/>
      <c r="O36" s="522">
        <v>605</v>
      </c>
      <c r="P36" s="522">
        <v>5682</v>
      </c>
      <c r="Q36" s="519">
        <f t="shared" si="1"/>
        <v>66032</v>
      </c>
    </row>
    <row r="37" spans="1:17" ht="16.5" customHeight="1">
      <c r="A37" s="520" t="s">
        <v>1194</v>
      </c>
      <c r="B37" s="516" t="s">
        <v>627</v>
      </c>
      <c r="C37" s="522">
        <v>5973</v>
      </c>
      <c r="D37" s="522">
        <v>92</v>
      </c>
      <c r="E37" s="522"/>
      <c r="F37" s="522"/>
      <c r="G37" s="522"/>
      <c r="H37" s="522">
        <v>785</v>
      </c>
      <c r="I37" s="518">
        <f t="shared" si="0"/>
        <v>6850</v>
      </c>
      <c r="J37" s="522">
        <v>79925</v>
      </c>
      <c r="K37" s="522">
        <v>26263</v>
      </c>
      <c r="L37" s="522">
        <v>25994</v>
      </c>
      <c r="M37" s="522"/>
      <c r="N37" s="522">
        <v>1389</v>
      </c>
      <c r="O37" s="522"/>
      <c r="P37" s="522"/>
      <c r="Q37" s="519">
        <f t="shared" si="1"/>
        <v>133571</v>
      </c>
    </row>
    <row r="38" spans="1:17" ht="16.5" customHeight="1">
      <c r="A38" s="520"/>
      <c r="B38" s="516" t="s">
        <v>1148</v>
      </c>
      <c r="C38" s="522">
        <v>5973</v>
      </c>
      <c r="D38" s="522">
        <v>106</v>
      </c>
      <c r="E38" s="522">
        <v>608</v>
      </c>
      <c r="F38" s="522">
        <v>387</v>
      </c>
      <c r="G38" s="522"/>
      <c r="H38" s="522">
        <v>785</v>
      </c>
      <c r="I38" s="518">
        <f t="shared" si="0"/>
        <v>7859</v>
      </c>
      <c r="J38" s="522">
        <v>85588</v>
      </c>
      <c r="K38" s="522">
        <v>27789</v>
      </c>
      <c r="L38" s="522">
        <v>24837</v>
      </c>
      <c r="M38" s="522"/>
      <c r="N38" s="522">
        <v>1785</v>
      </c>
      <c r="O38" s="522">
        <v>404</v>
      </c>
      <c r="P38" s="522"/>
      <c r="Q38" s="519">
        <f t="shared" si="1"/>
        <v>140403</v>
      </c>
    </row>
    <row r="39" spans="1:17" ht="16.5" customHeight="1">
      <c r="A39" s="520"/>
      <c r="B39" s="521" t="s">
        <v>1154</v>
      </c>
      <c r="C39" s="522">
        <v>5546</v>
      </c>
      <c r="D39" s="522">
        <v>106</v>
      </c>
      <c r="E39" s="522">
        <v>608</v>
      </c>
      <c r="F39" s="522">
        <v>387</v>
      </c>
      <c r="G39" s="522"/>
      <c r="H39" s="522">
        <v>771</v>
      </c>
      <c r="I39" s="518">
        <f t="shared" si="0"/>
        <v>7418</v>
      </c>
      <c r="J39" s="522">
        <v>85198</v>
      </c>
      <c r="K39" s="522">
        <v>27669</v>
      </c>
      <c r="L39" s="522">
        <v>24837</v>
      </c>
      <c r="M39" s="522"/>
      <c r="N39" s="522">
        <v>1783</v>
      </c>
      <c r="O39" s="522">
        <v>404</v>
      </c>
      <c r="P39" s="522"/>
      <c r="Q39" s="519">
        <f t="shared" si="1"/>
        <v>139891</v>
      </c>
    </row>
    <row r="40" spans="1:17" ht="16.5" customHeight="1">
      <c r="A40" s="520" t="s">
        <v>750</v>
      </c>
      <c r="B40" s="516" t="s">
        <v>627</v>
      </c>
      <c r="C40" s="522">
        <v>12697</v>
      </c>
      <c r="D40" s="522">
        <v>2000</v>
      </c>
      <c r="E40" s="522">
        <v>3900</v>
      </c>
      <c r="F40" s="522"/>
      <c r="G40" s="522"/>
      <c r="H40" s="522">
        <v>2443</v>
      </c>
      <c r="I40" s="518">
        <f t="shared" si="0"/>
        <v>21040</v>
      </c>
      <c r="J40" s="522">
        <v>191284</v>
      </c>
      <c r="K40" s="522">
        <v>62538</v>
      </c>
      <c r="L40" s="522">
        <v>54500</v>
      </c>
      <c r="M40" s="522"/>
      <c r="N40" s="522">
        <v>4708</v>
      </c>
      <c r="O40" s="522"/>
      <c r="P40" s="522"/>
      <c r="Q40" s="519">
        <f t="shared" si="1"/>
        <v>313030</v>
      </c>
    </row>
    <row r="41" spans="1:17" ht="16.5" customHeight="1">
      <c r="A41" s="520"/>
      <c r="B41" s="516" t="s">
        <v>1148</v>
      </c>
      <c r="C41" s="522">
        <v>12697</v>
      </c>
      <c r="D41" s="522">
        <v>2088</v>
      </c>
      <c r="E41" s="522">
        <v>6251</v>
      </c>
      <c r="F41" s="522">
        <v>600</v>
      </c>
      <c r="G41" s="522"/>
      <c r="H41" s="522">
        <v>2443</v>
      </c>
      <c r="I41" s="518">
        <f t="shared" si="0"/>
        <v>24079</v>
      </c>
      <c r="J41" s="522">
        <v>193312</v>
      </c>
      <c r="K41" s="522">
        <v>62480</v>
      </c>
      <c r="L41" s="522">
        <v>64738</v>
      </c>
      <c r="M41" s="522"/>
      <c r="N41" s="522">
        <v>4936</v>
      </c>
      <c r="O41" s="522">
        <v>952</v>
      </c>
      <c r="P41" s="522">
        <v>1333</v>
      </c>
      <c r="Q41" s="519">
        <f t="shared" si="1"/>
        <v>327751</v>
      </c>
    </row>
    <row r="42" spans="1:17" ht="16.5" customHeight="1">
      <c r="A42" s="520"/>
      <c r="B42" s="521" t="s">
        <v>1154</v>
      </c>
      <c r="C42" s="522">
        <v>13183</v>
      </c>
      <c r="D42" s="522">
        <v>2082</v>
      </c>
      <c r="E42" s="522">
        <v>6251</v>
      </c>
      <c r="F42" s="522">
        <v>600</v>
      </c>
      <c r="G42" s="522"/>
      <c r="H42" s="522">
        <v>2520</v>
      </c>
      <c r="I42" s="518">
        <f t="shared" si="0"/>
        <v>24636</v>
      </c>
      <c r="J42" s="522">
        <v>193169</v>
      </c>
      <c r="K42" s="522">
        <v>62455</v>
      </c>
      <c r="L42" s="522">
        <v>63896</v>
      </c>
      <c r="M42" s="522">
        <v>36</v>
      </c>
      <c r="N42" s="522">
        <v>4900</v>
      </c>
      <c r="O42" s="522">
        <v>952</v>
      </c>
      <c r="P42" s="522">
        <v>1333</v>
      </c>
      <c r="Q42" s="519">
        <f t="shared" si="1"/>
        <v>326741</v>
      </c>
    </row>
    <row r="43" spans="1:17" ht="16.5" customHeight="1">
      <c r="A43" s="520" t="s">
        <v>751</v>
      </c>
      <c r="B43" s="516" t="s">
        <v>627</v>
      </c>
      <c r="C43" s="522">
        <v>17717</v>
      </c>
      <c r="D43" s="522">
        <v>658</v>
      </c>
      <c r="E43" s="522"/>
      <c r="F43" s="522"/>
      <c r="G43" s="522"/>
      <c r="H43" s="522">
        <v>2822</v>
      </c>
      <c r="I43" s="518">
        <f t="shared" si="0"/>
        <v>21197</v>
      </c>
      <c r="J43" s="522">
        <v>151157</v>
      </c>
      <c r="K43" s="522">
        <v>49570</v>
      </c>
      <c r="L43" s="522">
        <v>62750</v>
      </c>
      <c r="M43" s="522"/>
      <c r="N43" s="522">
        <v>4060</v>
      </c>
      <c r="O43" s="522"/>
      <c r="P43" s="522">
        <v>2200</v>
      </c>
      <c r="Q43" s="519">
        <f t="shared" si="1"/>
        <v>269737</v>
      </c>
    </row>
    <row r="44" spans="1:17" ht="16.5" customHeight="1">
      <c r="A44" s="520"/>
      <c r="B44" s="516" t="s">
        <v>1148</v>
      </c>
      <c r="C44" s="522">
        <v>19167</v>
      </c>
      <c r="D44" s="522">
        <v>849</v>
      </c>
      <c r="E44" s="522">
        <v>3120</v>
      </c>
      <c r="F44" s="522">
        <v>800</v>
      </c>
      <c r="G44" s="522"/>
      <c r="H44" s="522">
        <v>2822</v>
      </c>
      <c r="I44" s="518">
        <f t="shared" si="0"/>
        <v>26758</v>
      </c>
      <c r="J44" s="522">
        <v>162195</v>
      </c>
      <c r="K44" s="522">
        <v>52751</v>
      </c>
      <c r="L44" s="522">
        <v>68418</v>
      </c>
      <c r="M44" s="522"/>
      <c r="N44" s="522">
        <v>2918</v>
      </c>
      <c r="O44" s="522">
        <v>4143</v>
      </c>
      <c r="P44" s="522">
        <v>2259</v>
      </c>
      <c r="Q44" s="519">
        <f t="shared" si="1"/>
        <v>292684</v>
      </c>
    </row>
    <row r="45" spans="1:17" ht="16.5" customHeight="1">
      <c r="A45" s="520"/>
      <c r="B45" s="521" t="s">
        <v>1154</v>
      </c>
      <c r="C45" s="522">
        <v>19360</v>
      </c>
      <c r="D45" s="522">
        <v>779</v>
      </c>
      <c r="E45" s="522">
        <v>3121</v>
      </c>
      <c r="F45" s="522">
        <v>800</v>
      </c>
      <c r="G45" s="522"/>
      <c r="H45" s="522">
        <v>3068</v>
      </c>
      <c r="I45" s="518">
        <f t="shared" si="0"/>
        <v>27128</v>
      </c>
      <c r="J45" s="522">
        <v>162195</v>
      </c>
      <c r="K45" s="522">
        <v>52750</v>
      </c>
      <c r="L45" s="522">
        <v>69054</v>
      </c>
      <c r="M45" s="522"/>
      <c r="N45" s="522">
        <v>2918</v>
      </c>
      <c r="O45" s="522">
        <v>4143</v>
      </c>
      <c r="P45" s="522">
        <v>2259</v>
      </c>
      <c r="Q45" s="519">
        <f t="shared" si="1"/>
        <v>293319</v>
      </c>
    </row>
    <row r="46" spans="1:17" ht="16.5" customHeight="1">
      <c r="A46" s="520" t="s">
        <v>752</v>
      </c>
      <c r="B46" s="521" t="s">
        <v>627</v>
      </c>
      <c r="C46" s="522">
        <v>6206</v>
      </c>
      <c r="D46" s="522">
        <v>400</v>
      </c>
      <c r="E46" s="522"/>
      <c r="F46" s="522"/>
      <c r="G46" s="522"/>
      <c r="H46" s="522">
        <v>1030</v>
      </c>
      <c r="I46" s="524">
        <f t="shared" si="0"/>
        <v>7636</v>
      </c>
      <c r="J46" s="522">
        <v>49066</v>
      </c>
      <c r="K46" s="522">
        <v>16118</v>
      </c>
      <c r="L46" s="522">
        <v>20573</v>
      </c>
      <c r="M46" s="522"/>
      <c r="N46" s="522">
        <v>755</v>
      </c>
      <c r="O46" s="522"/>
      <c r="P46" s="522"/>
      <c r="Q46" s="525">
        <f t="shared" si="1"/>
        <v>86512</v>
      </c>
    </row>
    <row r="47" spans="1:17" ht="16.5" customHeight="1">
      <c r="A47" s="520"/>
      <c r="B47" s="521" t="s">
        <v>1148</v>
      </c>
      <c r="C47" s="522">
        <v>6847</v>
      </c>
      <c r="D47" s="522">
        <v>400</v>
      </c>
      <c r="E47" s="522">
        <v>588</v>
      </c>
      <c r="F47" s="522">
        <v>50</v>
      </c>
      <c r="G47" s="522"/>
      <c r="H47" s="522">
        <v>1030</v>
      </c>
      <c r="I47" s="524">
        <f t="shared" si="0"/>
        <v>8915</v>
      </c>
      <c r="J47" s="522">
        <v>49612</v>
      </c>
      <c r="K47" s="522">
        <v>16061</v>
      </c>
      <c r="L47" s="522">
        <v>23191</v>
      </c>
      <c r="M47" s="522"/>
      <c r="N47" s="522">
        <v>580</v>
      </c>
      <c r="O47" s="522">
        <v>575</v>
      </c>
      <c r="P47" s="522"/>
      <c r="Q47" s="525">
        <f t="shared" si="1"/>
        <v>90019</v>
      </c>
    </row>
    <row r="48" spans="1:17" ht="16.5" customHeight="1" thickBot="1">
      <c r="A48" s="938"/>
      <c r="B48" s="528" t="s">
        <v>1154</v>
      </c>
      <c r="C48" s="939">
        <v>6943</v>
      </c>
      <c r="D48" s="939">
        <v>389</v>
      </c>
      <c r="E48" s="939">
        <v>588</v>
      </c>
      <c r="F48" s="939">
        <v>50</v>
      </c>
      <c r="G48" s="939"/>
      <c r="H48" s="939">
        <v>1226</v>
      </c>
      <c r="I48" s="529">
        <f t="shared" si="0"/>
        <v>9196</v>
      </c>
      <c r="J48" s="939">
        <v>49612</v>
      </c>
      <c r="K48" s="939">
        <v>16058</v>
      </c>
      <c r="L48" s="939">
        <v>23189</v>
      </c>
      <c r="M48" s="939"/>
      <c r="N48" s="939">
        <v>579</v>
      </c>
      <c r="O48" s="939">
        <v>575</v>
      </c>
      <c r="P48" s="939"/>
      <c r="Q48" s="530">
        <f t="shared" si="1"/>
        <v>90013</v>
      </c>
    </row>
    <row r="49" spans="1:17" ht="16.5" customHeight="1" thickTop="1">
      <c r="A49" s="1266" t="s">
        <v>738</v>
      </c>
      <c r="B49" s="1267"/>
      <c r="C49" s="1264" t="s">
        <v>1183</v>
      </c>
      <c r="D49" s="1264" t="s">
        <v>739</v>
      </c>
      <c r="E49" s="1264" t="s">
        <v>1184</v>
      </c>
      <c r="F49" s="1264" t="s">
        <v>1185</v>
      </c>
      <c r="G49" s="1264" t="s">
        <v>1186</v>
      </c>
      <c r="H49" s="1264" t="s">
        <v>740</v>
      </c>
      <c r="I49" s="1264" t="s">
        <v>741</v>
      </c>
      <c r="J49" s="1261" t="s">
        <v>701</v>
      </c>
      <c r="K49" s="1261"/>
      <c r="L49" s="1261"/>
      <c r="M49" s="1261"/>
      <c r="N49" s="1261"/>
      <c r="O49" s="1261" t="s">
        <v>742</v>
      </c>
      <c r="P49" s="1261"/>
      <c r="Q49" s="1262" t="s">
        <v>743</v>
      </c>
    </row>
    <row r="50" spans="1:17" ht="25.5" customHeight="1" thickBot="1">
      <c r="A50" s="1268"/>
      <c r="B50" s="1269"/>
      <c r="C50" s="1265"/>
      <c r="D50" s="1265"/>
      <c r="E50" s="1265"/>
      <c r="F50" s="1265"/>
      <c r="G50" s="1265"/>
      <c r="H50" s="1265"/>
      <c r="I50" s="1265"/>
      <c r="J50" s="514" t="s">
        <v>683</v>
      </c>
      <c r="K50" s="514" t="s">
        <v>1187</v>
      </c>
      <c r="L50" s="514" t="s">
        <v>703</v>
      </c>
      <c r="M50" s="514" t="s">
        <v>1188</v>
      </c>
      <c r="N50" s="514" t="s">
        <v>1189</v>
      </c>
      <c r="O50" s="514" t="s">
        <v>640</v>
      </c>
      <c r="P50" s="514" t="s">
        <v>693</v>
      </c>
      <c r="Q50" s="1263"/>
    </row>
    <row r="51" spans="1:17" ht="16.5" customHeight="1">
      <c r="A51" s="520" t="s">
        <v>753</v>
      </c>
      <c r="B51" s="521" t="s">
        <v>627</v>
      </c>
      <c r="C51" s="522">
        <v>2500</v>
      </c>
      <c r="D51" s="522"/>
      <c r="E51" s="522"/>
      <c r="F51" s="522"/>
      <c r="G51" s="522"/>
      <c r="H51" s="522"/>
      <c r="I51" s="524">
        <f t="shared" si="0"/>
        <v>2500</v>
      </c>
      <c r="J51" s="522">
        <v>46450</v>
      </c>
      <c r="K51" s="522">
        <v>15005</v>
      </c>
      <c r="L51" s="522">
        <v>4605</v>
      </c>
      <c r="M51" s="522"/>
      <c r="N51" s="522"/>
      <c r="O51" s="522"/>
      <c r="P51" s="522"/>
      <c r="Q51" s="525">
        <f t="shared" si="1"/>
        <v>66060</v>
      </c>
    </row>
    <row r="52" spans="1:17" ht="16.5" customHeight="1">
      <c r="A52" s="520"/>
      <c r="B52" s="521" t="s">
        <v>1148</v>
      </c>
      <c r="C52" s="522">
        <v>2500</v>
      </c>
      <c r="D52" s="522"/>
      <c r="E52" s="522">
        <v>420</v>
      </c>
      <c r="F52" s="522"/>
      <c r="G52" s="522"/>
      <c r="H52" s="522"/>
      <c r="I52" s="524">
        <f t="shared" si="0"/>
        <v>2920</v>
      </c>
      <c r="J52" s="522">
        <v>47673</v>
      </c>
      <c r="K52" s="522">
        <v>15393</v>
      </c>
      <c r="L52" s="522">
        <v>4340</v>
      </c>
      <c r="M52" s="522"/>
      <c r="N52" s="522"/>
      <c r="O52" s="522">
        <v>1006</v>
      </c>
      <c r="P52" s="522"/>
      <c r="Q52" s="525">
        <f t="shared" si="1"/>
        <v>68412</v>
      </c>
    </row>
    <row r="53" spans="1:17" ht="16.5" customHeight="1">
      <c r="A53" s="520"/>
      <c r="B53" s="521" t="s">
        <v>1154</v>
      </c>
      <c r="C53" s="522">
        <v>2568</v>
      </c>
      <c r="D53" s="522"/>
      <c r="E53" s="522">
        <v>420</v>
      </c>
      <c r="F53" s="522"/>
      <c r="G53" s="522"/>
      <c r="H53" s="522">
        <v>4</v>
      </c>
      <c r="I53" s="524">
        <f t="shared" si="0"/>
        <v>2992</v>
      </c>
      <c r="J53" s="522">
        <v>47673</v>
      </c>
      <c r="K53" s="522">
        <v>15393</v>
      </c>
      <c r="L53" s="522">
        <v>4340</v>
      </c>
      <c r="M53" s="522"/>
      <c r="N53" s="522"/>
      <c r="O53" s="522">
        <v>1006</v>
      </c>
      <c r="P53" s="522"/>
      <c r="Q53" s="525">
        <f t="shared" si="1"/>
        <v>68412</v>
      </c>
    </row>
    <row r="54" spans="1:17" ht="16.5" customHeight="1">
      <c r="A54" s="520" t="s">
        <v>754</v>
      </c>
      <c r="B54" s="521" t="s">
        <v>627</v>
      </c>
      <c r="C54" s="522">
        <v>1000</v>
      </c>
      <c r="D54" s="522">
        <v>100</v>
      </c>
      <c r="E54" s="522">
        <v>2000</v>
      </c>
      <c r="F54" s="522"/>
      <c r="G54" s="522"/>
      <c r="H54" s="522">
        <v>150</v>
      </c>
      <c r="I54" s="524">
        <f t="shared" si="0"/>
        <v>3250</v>
      </c>
      <c r="J54" s="522">
        <v>20187</v>
      </c>
      <c r="K54" s="522">
        <v>6573</v>
      </c>
      <c r="L54" s="522">
        <v>11900</v>
      </c>
      <c r="M54" s="522"/>
      <c r="N54" s="522"/>
      <c r="O54" s="522"/>
      <c r="P54" s="522"/>
      <c r="Q54" s="525">
        <f t="shared" si="1"/>
        <v>38660</v>
      </c>
    </row>
    <row r="55" spans="1:17" ht="16.5" customHeight="1">
      <c r="A55" s="520"/>
      <c r="B55" s="521" t="s">
        <v>1148</v>
      </c>
      <c r="C55" s="522">
        <v>1000</v>
      </c>
      <c r="D55" s="522">
        <v>100</v>
      </c>
      <c r="E55" s="522">
        <v>1622</v>
      </c>
      <c r="F55" s="522">
        <v>254</v>
      </c>
      <c r="G55" s="522"/>
      <c r="H55" s="522">
        <v>150</v>
      </c>
      <c r="I55" s="524">
        <f t="shared" si="0"/>
        <v>3126</v>
      </c>
      <c r="J55" s="522">
        <v>20812</v>
      </c>
      <c r="K55" s="522">
        <v>6958</v>
      </c>
      <c r="L55" s="522">
        <v>13788</v>
      </c>
      <c r="M55" s="522"/>
      <c r="N55" s="522"/>
      <c r="O55" s="522"/>
      <c r="P55" s="522"/>
      <c r="Q55" s="525">
        <f t="shared" si="1"/>
        <v>41558</v>
      </c>
    </row>
    <row r="56" spans="1:17" ht="16.5" customHeight="1">
      <c r="A56" s="520"/>
      <c r="B56" s="521" t="s">
        <v>1154</v>
      </c>
      <c r="C56" s="522">
        <v>755</v>
      </c>
      <c r="D56" s="522">
        <v>145</v>
      </c>
      <c r="E56" s="522">
        <v>1621</v>
      </c>
      <c r="F56" s="522">
        <v>254</v>
      </c>
      <c r="G56" s="522"/>
      <c r="H56" s="522">
        <v>135</v>
      </c>
      <c r="I56" s="524">
        <f t="shared" si="0"/>
        <v>2910</v>
      </c>
      <c r="J56" s="522">
        <v>20730</v>
      </c>
      <c r="K56" s="522">
        <v>6958</v>
      </c>
      <c r="L56" s="522">
        <v>13579</v>
      </c>
      <c r="M56" s="522"/>
      <c r="N56" s="522"/>
      <c r="O56" s="522"/>
      <c r="P56" s="522"/>
      <c r="Q56" s="525">
        <f t="shared" si="1"/>
        <v>41267</v>
      </c>
    </row>
    <row r="57" spans="1:17" ht="16.5" customHeight="1">
      <c r="A57" s="520" t="s">
        <v>755</v>
      </c>
      <c r="B57" s="521" t="s">
        <v>627</v>
      </c>
      <c r="C57" s="522">
        <v>3000</v>
      </c>
      <c r="D57" s="522">
        <v>7500</v>
      </c>
      <c r="E57" s="522">
        <v>2000</v>
      </c>
      <c r="F57" s="522"/>
      <c r="G57" s="522"/>
      <c r="H57" s="522">
        <v>2000</v>
      </c>
      <c r="I57" s="524">
        <f t="shared" si="0"/>
        <v>14500</v>
      </c>
      <c r="J57" s="522">
        <v>22100</v>
      </c>
      <c r="K57" s="522">
        <v>7266</v>
      </c>
      <c r="L57" s="522">
        <v>21377</v>
      </c>
      <c r="M57" s="522"/>
      <c r="N57" s="522"/>
      <c r="O57" s="522">
        <v>1500</v>
      </c>
      <c r="P57" s="522">
        <v>2000</v>
      </c>
      <c r="Q57" s="525">
        <f t="shared" si="1"/>
        <v>54243</v>
      </c>
    </row>
    <row r="58" spans="1:17" ht="16.5" customHeight="1">
      <c r="A58" s="520"/>
      <c r="B58" s="521" t="s">
        <v>1148</v>
      </c>
      <c r="C58" s="522">
        <v>3000</v>
      </c>
      <c r="D58" s="522">
        <v>8500</v>
      </c>
      <c r="E58" s="522">
        <v>2883</v>
      </c>
      <c r="F58" s="522"/>
      <c r="G58" s="522"/>
      <c r="H58" s="522">
        <v>2560</v>
      </c>
      <c r="I58" s="524">
        <f t="shared" si="0"/>
        <v>16943</v>
      </c>
      <c r="J58" s="522">
        <v>23872</v>
      </c>
      <c r="K58" s="522">
        <v>7676</v>
      </c>
      <c r="L58" s="522">
        <v>22760</v>
      </c>
      <c r="M58" s="522"/>
      <c r="N58" s="522"/>
      <c r="O58" s="522">
        <v>3538</v>
      </c>
      <c r="P58" s="522"/>
      <c r="Q58" s="525">
        <f t="shared" si="1"/>
        <v>57846</v>
      </c>
    </row>
    <row r="59" spans="1:17" ht="16.5" customHeight="1">
      <c r="A59" s="520"/>
      <c r="B59" s="521" t="s">
        <v>1154</v>
      </c>
      <c r="C59" s="522">
        <v>2079</v>
      </c>
      <c r="D59" s="522">
        <v>9320</v>
      </c>
      <c r="E59" s="522">
        <v>2884</v>
      </c>
      <c r="F59" s="522"/>
      <c r="G59" s="522"/>
      <c r="H59" s="522">
        <v>2661</v>
      </c>
      <c r="I59" s="524">
        <f t="shared" si="0"/>
        <v>16944</v>
      </c>
      <c r="J59" s="522">
        <v>23872</v>
      </c>
      <c r="K59" s="522">
        <v>7676</v>
      </c>
      <c r="L59" s="522">
        <v>22690</v>
      </c>
      <c r="M59" s="522"/>
      <c r="N59" s="522"/>
      <c r="O59" s="522">
        <v>3538</v>
      </c>
      <c r="P59" s="522"/>
      <c r="Q59" s="525">
        <f t="shared" si="1"/>
        <v>57776</v>
      </c>
    </row>
    <row r="60" spans="1:17" ht="16.5" customHeight="1">
      <c r="A60" s="520" t="s">
        <v>756</v>
      </c>
      <c r="B60" s="521" t="s">
        <v>627</v>
      </c>
      <c r="C60" s="522">
        <v>10602</v>
      </c>
      <c r="D60" s="522"/>
      <c r="E60" s="522">
        <v>8000</v>
      </c>
      <c r="F60" s="522"/>
      <c r="G60" s="522"/>
      <c r="H60" s="522">
        <v>1441</v>
      </c>
      <c r="I60" s="524">
        <f t="shared" si="0"/>
        <v>20043</v>
      </c>
      <c r="J60" s="522">
        <v>67500</v>
      </c>
      <c r="K60" s="522">
        <v>25947</v>
      </c>
      <c r="L60" s="522">
        <v>29342</v>
      </c>
      <c r="M60" s="522"/>
      <c r="N60" s="522"/>
      <c r="O60" s="522"/>
      <c r="P60" s="522"/>
      <c r="Q60" s="525">
        <f t="shared" si="1"/>
        <v>122789</v>
      </c>
    </row>
    <row r="61" spans="1:17" ht="16.5" customHeight="1">
      <c r="A61" s="520"/>
      <c r="B61" s="521" t="s">
        <v>1148</v>
      </c>
      <c r="C61" s="522">
        <v>10602</v>
      </c>
      <c r="D61" s="522"/>
      <c r="E61" s="522">
        <v>3383</v>
      </c>
      <c r="F61" s="522"/>
      <c r="G61" s="522"/>
      <c r="H61" s="522">
        <v>1441</v>
      </c>
      <c r="I61" s="524">
        <f t="shared" si="0"/>
        <v>15426</v>
      </c>
      <c r="J61" s="522">
        <v>73610</v>
      </c>
      <c r="K61" s="522">
        <v>24168</v>
      </c>
      <c r="L61" s="522">
        <v>33157</v>
      </c>
      <c r="M61" s="522"/>
      <c r="N61" s="522">
        <v>220</v>
      </c>
      <c r="O61" s="522">
        <v>4100</v>
      </c>
      <c r="P61" s="522">
        <v>604</v>
      </c>
      <c r="Q61" s="525">
        <f t="shared" si="1"/>
        <v>135859</v>
      </c>
    </row>
    <row r="62" spans="1:17" ht="16.5" customHeight="1">
      <c r="A62" s="520"/>
      <c r="B62" s="521" t="s">
        <v>1154</v>
      </c>
      <c r="C62" s="522">
        <v>11108</v>
      </c>
      <c r="D62" s="522">
        <v>32</v>
      </c>
      <c r="E62" s="522">
        <v>3383</v>
      </c>
      <c r="F62" s="522"/>
      <c r="G62" s="522"/>
      <c r="H62" s="522">
        <v>1483</v>
      </c>
      <c r="I62" s="524">
        <f t="shared" si="0"/>
        <v>16006</v>
      </c>
      <c r="J62" s="522">
        <v>73610</v>
      </c>
      <c r="K62" s="522">
        <v>24125</v>
      </c>
      <c r="L62" s="522">
        <v>33157</v>
      </c>
      <c r="M62" s="522"/>
      <c r="N62" s="522">
        <v>220</v>
      </c>
      <c r="O62" s="522">
        <v>4094</v>
      </c>
      <c r="P62" s="522">
        <v>604</v>
      </c>
      <c r="Q62" s="525">
        <f t="shared" si="1"/>
        <v>135810</v>
      </c>
    </row>
    <row r="63" spans="1:17" ht="16.5" customHeight="1">
      <c r="A63" s="520" t="s">
        <v>790</v>
      </c>
      <c r="B63" s="521" t="s">
        <v>627</v>
      </c>
      <c r="C63" s="522">
        <v>890</v>
      </c>
      <c r="D63" s="522"/>
      <c r="E63" s="522"/>
      <c r="F63" s="522"/>
      <c r="G63" s="522"/>
      <c r="H63" s="522">
        <v>96</v>
      </c>
      <c r="I63" s="524">
        <f t="shared" si="0"/>
        <v>986</v>
      </c>
      <c r="J63" s="522">
        <v>17700</v>
      </c>
      <c r="K63" s="522">
        <v>5862</v>
      </c>
      <c r="L63" s="522">
        <v>13023</v>
      </c>
      <c r="M63" s="522"/>
      <c r="N63" s="522"/>
      <c r="O63" s="522">
        <v>250</v>
      </c>
      <c r="P63" s="522"/>
      <c r="Q63" s="525">
        <f t="shared" si="1"/>
        <v>36835</v>
      </c>
    </row>
    <row r="64" spans="1:17" ht="16.5" customHeight="1">
      <c r="A64" s="520"/>
      <c r="B64" s="521" t="s">
        <v>1148</v>
      </c>
      <c r="C64" s="522">
        <v>890</v>
      </c>
      <c r="D64" s="522"/>
      <c r="E64" s="522"/>
      <c r="F64" s="522"/>
      <c r="G64" s="522">
        <v>35</v>
      </c>
      <c r="H64" s="522">
        <v>796</v>
      </c>
      <c r="I64" s="524">
        <f t="shared" si="0"/>
        <v>1721</v>
      </c>
      <c r="J64" s="522">
        <v>18998</v>
      </c>
      <c r="K64" s="522">
        <v>6278</v>
      </c>
      <c r="L64" s="522">
        <v>15611</v>
      </c>
      <c r="M64" s="522"/>
      <c r="N64" s="522"/>
      <c r="O64" s="522">
        <v>407</v>
      </c>
      <c r="P64" s="522"/>
      <c r="Q64" s="525">
        <f t="shared" si="1"/>
        <v>41294</v>
      </c>
    </row>
    <row r="65" spans="1:17" ht="16.5" customHeight="1">
      <c r="A65" s="520"/>
      <c r="B65" s="521" t="s">
        <v>1154</v>
      </c>
      <c r="C65" s="522">
        <v>831</v>
      </c>
      <c r="D65" s="522"/>
      <c r="E65" s="522"/>
      <c r="F65" s="522"/>
      <c r="G65" s="522">
        <v>35</v>
      </c>
      <c r="H65" s="522">
        <v>829</v>
      </c>
      <c r="I65" s="524">
        <f t="shared" si="0"/>
        <v>1695</v>
      </c>
      <c r="J65" s="522">
        <v>18759</v>
      </c>
      <c r="K65" s="522">
        <v>6118</v>
      </c>
      <c r="L65" s="522">
        <v>15608</v>
      </c>
      <c r="M65" s="522"/>
      <c r="N65" s="522"/>
      <c r="O65" s="522">
        <v>407</v>
      </c>
      <c r="P65" s="522"/>
      <c r="Q65" s="525">
        <f t="shared" si="1"/>
        <v>40892</v>
      </c>
    </row>
    <row r="66" spans="1:17" ht="16.5" customHeight="1">
      <c r="A66" s="523" t="s">
        <v>1195</v>
      </c>
      <c r="B66" s="516" t="s">
        <v>627</v>
      </c>
      <c r="C66" s="524">
        <f aca="true" t="shared" si="2" ref="C66:Q66">SUM(C7,C10,C13,C16,C19,C22,C25,C28,C31,C34,C37,C40,C43,C46,C51,C54,C57,C60,C63)</f>
        <v>94252</v>
      </c>
      <c r="D66" s="524">
        <f t="shared" si="2"/>
        <v>10750</v>
      </c>
      <c r="E66" s="524">
        <f t="shared" si="2"/>
        <v>15900</v>
      </c>
      <c r="F66" s="524">
        <f t="shared" si="2"/>
        <v>0</v>
      </c>
      <c r="G66" s="524">
        <f t="shared" si="2"/>
        <v>0</v>
      </c>
      <c r="H66" s="524">
        <f t="shared" si="2"/>
        <v>15816</v>
      </c>
      <c r="I66" s="524">
        <f t="shared" si="2"/>
        <v>136718</v>
      </c>
      <c r="J66" s="524">
        <f t="shared" si="2"/>
        <v>875424</v>
      </c>
      <c r="K66" s="524">
        <f t="shared" si="2"/>
        <v>290622</v>
      </c>
      <c r="L66" s="524">
        <f t="shared" si="2"/>
        <v>322566</v>
      </c>
      <c r="M66" s="524">
        <f t="shared" si="2"/>
        <v>0</v>
      </c>
      <c r="N66" s="524">
        <f t="shared" si="2"/>
        <v>10912</v>
      </c>
      <c r="O66" s="524">
        <f t="shared" si="2"/>
        <v>2250</v>
      </c>
      <c r="P66" s="524">
        <f t="shared" si="2"/>
        <v>21600</v>
      </c>
      <c r="Q66" s="525">
        <f t="shared" si="2"/>
        <v>1523374</v>
      </c>
    </row>
    <row r="67" spans="1:17" ht="16.5" customHeight="1">
      <c r="A67" s="526"/>
      <c r="B67" s="516" t="s">
        <v>1148</v>
      </c>
      <c r="C67" s="524">
        <f aca="true" t="shared" si="3" ref="C67:Q67">SUM(C8,C11,C14,C17,C20,C23,C26,C29,C32,C35,C38,C41,C44,C47,C52,C55,C58,C61,C64)</f>
        <v>96343</v>
      </c>
      <c r="D67" s="524">
        <f t="shared" si="3"/>
        <v>12473</v>
      </c>
      <c r="E67" s="524">
        <f t="shared" si="3"/>
        <v>20455</v>
      </c>
      <c r="F67" s="524">
        <f t="shared" si="3"/>
        <v>2091</v>
      </c>
      <c r="G67" s="524">
        <f t="shared" si="3"/>
        <v>35</v>
      </c>
      <c r="H67" s="524">
        <f t="shared" si="3"/>
        <v>17076</v>
      </c>
      <c r="I67" s="524">
        <f t="shared" si="3"/>
        <v>148473</v>
      </c>
      <c r="J67" s="524">
        <f t="shared" si="3"/>
        <v>911101</v>
      </c>
      <c r="K67" s="524">
        <f t="shared" si="3"/>
        <v>297104</v>
      </c>
      <c r="L67" s="524">
        <f t="shared" si="3"/>
        <v>347873</v>
      </c>
      <c r="M67" s="524">
        <f t="shared" si="3"/>
        <v>0</v>
      </c>
      <c r="N67" s="524">
        <f t="shared" si="3"/>
        <v>10439</v>
      </c>
      <c r="O67" s="524">
        <f t="shared" si="3"/>
        <v>18200</v>
      </c>
      <c r="P67" s="524">
        <f t="shared" si="3"/>
        <v>14542</v>
      </c>
      <c r="Q67" s="525">
        <f t="shared" si="3"/>
        <v>1599259</v>
      </c>
    </row>
    <row r="68" spans="1:17" ht="16.5" customHeight="1" thickBot="1">
      <c r="A68" s="527"/>
      <c r="B68" s="528" t="s">
        <v>1154</v>
      </c>
      <c r="C68" s="529">
        <f aca="true" t="shared" si="4" ref="C68:Q68">SUM(C9,C12,C15,C18,C21,C24,C27,C30,C33,C36,C39,C42,C45,C48,C53,C56,C59,C62,C65)</f>
        <v>95547</v>
      </c>
      <c r="D68" s="529">
        <f t="shared" si="4"/>
        <v>13327</v>
      </c>
      <c r="E68" s="529">
        <f t="shared" si="4"/>
        <v>20455</v>
      </c>
      <c r="F68" s="529">
        <f t="shared" si="4"/>
        <v>2091</v>
      </c>
      <c r="G68" s="529">
        <f t="shared" si="4"/>
        <v>35</v>
      </c>
      <c r="H68" s="529">
        <f t="shared" si="4"/>
        <v>17685</v>
      </c>
      <c r="I68" s="529">
        <f t="shared" si="4"/>
        <v>149140</v>
      </c>
      <c r="J68" s="529">
        <f t="shared" si="4"/>
        <v>910241</v>
      </c>
      <c r="K68" s="529">
        <f t="shared" si="4"/>
        <v>296740</v>
      </c>
      <c r="L68" s="529">
        <f t="shared" si="4"/>
        <v>346737</v>
      </c>
      <c r="M68" s="529">
        <f t="shared" si="4"/>
        <v>36</v>
      </c>
      <c r="N68" s="529">
        <f t="shared" si="4"/>
        <v>10400</v>
      </c>
      <c r="O68" s="529">
        <f t="shared" si="4"/>
        <v>18160</v>
      </c>
      <c r="P68" s="529">
        <f t="shared" si="4"/>
        <v>14174</v>
      </c>
      <c r="Q68" s="530">
        <f t="shared" si="4"/>
        <v>1596488</v>
      </c>
    </row>
    <row r="69" spans="1:17" ht="16.5" customHeight="1" thickTop="1">
      <c r="A69" s="536"/>
      <c r="B69" s="536"/>
      <c r="C69" s="537"/>
      <c r="D69" s="537"/>
      <c r="E69" s="537"/>
      <c r="F69" s="537"/>
      <c r="G69" s="537"/>
      <c r="H69" s="537"/>
      <c r="I69" s="538"/>
      <c r="J69" s="537"/>
      <c r="K69" s="537"/>
      <c r="L69" s="537"/>
      <c r="M69" s="537"/>
      <c r="N69" s="537"/>
      <c r="O69" s="537"/>
      <c r="P69" s="539"/>
      <c r="Q69" s="540"/>
    </row>
    <row r="70" spans="1:16" ht="16.5" customHeight="1">
      <c r="A70" s="531"/>
      <c r="B70" s="531"/>
      <c r="C70" s="31"/>
      <c r="D70" s="31"/>
      <c r="E70" s="31"/>
      <c r="F70" s="31"/>
      <c r="G70" s="31"/>
      <c r="H70" s="31"/>
      <c r="I70" s="532"/>
      <c r="J70" s="533"/>
      <c r="K70" s="31"/>
      <c r="L70" s="31"/>
      <c r="M70" s="31"/>
      <c r="N70" s="31"/>
      <c r="O70" s="31"/>
      <c r="P70" s="532"/>
    </row>
    <row r="71" spans="1:16" ht="16.5" customHeight="1">
      <c r="A71" s="531"/>
      <c r="B71" s="531"/>
      <c r="C71" s="31"/>
      <c r="D71" s="31"/>
      <c r="E71" s="31"/>
      <c r="F71" s="31"/>
      <c r="G71" s="31"/>
      <c r="H71" s="31"/>
      <c r="I71" s="532"/>
      <c r="J71" s="533"/>
      <c r="K71" s="31"/>
      <c r="L71" s="31"/>
      <c r="M71" s="31"/>
      <c r="N71" s="31"/>
      <c r="O71" s="31"/>
      <c r="P71" s="532"/>
    </row>
    <row r="72" spans="1:16" ht="16.5" customHeight="1">
      <c r="A72" s="531"/>
      <c r="B72" s="531"/>
      <c r="C72" s="31"/>
      <c r="D72" s="31"/>
      <c r="E72" s="31"/>
      <c r="F72" s="31"/>
      <c r="G72" s="31"/>
      <c r="H72" s="31"/>
      <c r="I72" s="532"/>
      <c r="J72" s="533"/>
      <c r="K72" s="31"/>
      <c r="L72" s="31"/>
      <c r="M72" s="31"/>
      <c r="N72" s="31"/>
      <c r="O72" s="31"/>
      <c r="P72" s="532"/>
    </row>
    <row r="73" spans="1:16" ht="15" customHeight="1">
      <c r="A73" s="9"/>
      <c r="B73" s="534"/>
      <c r="C73" s="535"/>
      <c r="D73" s="535"/>
      <c r="E73" s="535"/>
      <c r="F73" s="535"/>
      <c r="G73" s="535"/>
      <c r="H73" s="535"/>
      <c r="I73" s="535"/>
      <c r="J73" s="535"/>
      <c r="K73" s="535"/>
      <c r="L73" s="535"/>
      <c r="M73" s="535"/>
      <c r="N73" s="535"/>
      <c r="O73" s="535"/>
      <c r="P73" s="535"/>
    </row>
    <row r="74" spans="1:16" ht="15" customHeight="1">
      <c r="A74" s="3"/>
      <c r="B74" s="534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</row>
    <row r="75" spans="1:16" ht="15" customHeight="1">
      <c r="A75" s="3"/>
      <c r="B75" s="534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</row>
  </sheetData>
  <mergeCells count="24">
    <mergeCell ref="J5:N5"/>
    <mergeCell ref="O5:P5"/>
    <mergeCell ref="Q5:Q6"/>
    <mergeCell ref="A3:Q3"/>
    <mergeCell ref="L4:O4"/>
    <mergeCell ref="A5:B6"/>
    <mergeCell ref="C5:C6"/>
    <mergeCell ref="D5:D6"/>
    <mergeCell ref="E5:E6"/>
    <mergeCell ref="F5:F6"/>
    <mergeCell ref="G5:G6"/>
    <mergeCell ref="H5:H6"/>
    <mergeCell ref="I5:I6"/>
    <mergeCell ref="A49:B50"/>
    <mergeCell ref="C49:C50"/>
    <mergeCell ref="D49:D50"/>
    <mergeCell ref="E49:E50"/>
    <mergeCell ref="J49:N49"/>
    <mergeCell ref="O49:P49"/>
    <mergeCell ref="Q49:Q50"/>
    <mergeCell ref="F49:F50"/>
    <mergeCell ref="G49:G50"/>
    <mergeCell ref="H49:H50"/>
    <mergeCell ref="I49:I50"/>
  </mergeCells>
  <printOptions horizontalCentered="1"/>
  <pageMargins left="0.1968503937007874" right="0.1968503937007874" top="0.35433070866141736" bottom="0.15748031496062992" header="0.2755905511811024" footer="0.35433070866141736"/>
  <pageSetup orientation="landscape" paperSize="9" scale="70" r:id="rId1"/>
  <rowBreaks count="1" manualBreakCount="1">
    <brk id="4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207"/>
  <sheetViews>
    <sheetView workbookViewId="0" topLeftCell="A1">
      <selection activeCell="M196" sqref="M196"/>
    </sheetView>
  </sheetViews>
  <sheetFormatPr defaultColWidth="9.00390625" defaultRowHeight="12.75"/>
  <cols>
    <col min="1" max="1" width="5.25390625" style="172" customWidth="1"/>
    <col min="2" max="2" width="4.125" style="171" customWidth="1"/>
    <col min="3" max="3" width="5.75390625" style="60" customWidth="1"/>
    <col min="4" max="4" width="41.75390625" style="60" customWidth="1"/>
    <col min="5" max="5" width="10.625" style="61" customWidth="1"/>
    <col min="6" max="6" width="11.375" style="61" customWidth="1"/>
    <col min="7" max="7" width="9.625" style="60" customWidth="1"/>
    <col min="8" max="8" width="9.75390625" style="60" customWidth="1"/>
    <col min="9" max="9" width="10.25390625" style="60" customWidth="1"/>
    <col min="10" max="10" width="9.625" style="60" customWidth="1"/>
    <col min="11" max="11" width="10.25390625" style="60" customWidth="1"/>
    <col min="12" max="12" width="11.125" style="60" customWidth="1"/>
    <col min="13" max="13" width="10.875" style="60" customWidth="1"/>
    <col min="14" max="14" width="10.625" style="60" customWidth="1"/>
    <col min="15" max="15" width="10.125" style="62" customWidth="1"/>
    <col min="16" max="16" width="9.875" style="60" customWidth="1"/>
    <col min="17" max="16384" width="9.125" style="60" customWidth="1"/>
  </cols>
  <sheetData>
    <row r="1" ht="12.75">
      <c r="A1" s="170" t="s">
        <v>909</v>
      </c>
    </row>
    <row r="3" spans="1:16" ht="14.25">
      <c r="A3" s="1291" t="s">
        <v>1108</v>
      </c>
      <c r="B3" s="1255"/>
      <c r="C3" s="1255"/>
      <c r="D3" s="1255"/>
      <c r="E3" s="1255"/>
      <c r="F3" s="1255"/>
      <c r="G3" s="1255"/>
      <c r="H3" s="1255"/>
      <c r="I3" s="1255"/>
      <c r="J3" s="1255"/>
      <c r="K3" s="1255"/>
      <c r="L3" s="1255"/>
      <c r="M3" s="1255"/>
      <c r="N3" s="1255"/>
      <c r="O3" s="1255"/>
      <c r="P3" s="1255"/>
    </row>
    <row r="4" spans="14:16" ht="13.5" thickBot="1">
      <c r="N4" s="173"/>
      <c r="O4" s="174"/>
      <c r="P4" s="174" t="s">
        <v>910</v>
      </c>
    </row>
    <row r="5" spans="1:16" s="187" customFormat="1" ht="12.75" thickTop="1">
      <c r="A5" s="1278" t="s">
        <v>698</v>
      </c>
      <c r="B5" s="1279"/>
      <c r="C5" s="1279"/>
      <c r="D5" s="1279"/>
      <c r="E5" s="1280"/>
      <c r="F5" s="1272" t="s">
        <v>979</v>
      </c>
      <c r="G5" s="1275" t="s">
        <v>700</v>
      </c>
      <c r="H5" s="182" t="s">
        <v>701</v>
      </c>
      <c r="I5" s="182"/>
      <c r="J5" s="182"/>
      <c r="K5" s="183"/>
      <c r="L5" s="183"/>
      <c r="M5" s="182" t="s">
        <v>911</v>
      </c>
      <c r="N5" s="184"/>
      <c r="O5" s="185" t="s">
        <v>912</v>
      </c>
      <c r="P5" s="186" t="s">
        <v>644</v>
      </c>
    </row>
    <row r="6" spans="1:16" s="187" customFormat="1" ht="12">
      <c r="A6" s="1281"/>
      <c r="B6" s="1292"/>
      <c r="C6" s="1292"/>
      <c r="D6" s="1292"/>
      <c r="E6" s="1283"/>
      <c r="F6" s="1273"/>
      <c r="G6" s="1276"/>
      <c r="H6" s="188"/>
      <c r="I6" s="188"/>
      <c r="J6" s="188"/>
      <c r="K6" s="189"/>
      <c r="L6" s="190"/>
      <c r="M6" s="191" t="s">
        <v>913</v>
      </c>
      <c r="N6" s="188"/>
      <c r="O6" s="192" t="s">
        <v>914</v>
      </c>
      <c r="P6" s="193"/>
    </row>
    <row r="7" spans="1:16" s="187" customFormat="1" ht="12">
      <c r="A7" s="1281"/>
      <c r="B7" s="1292"/>
      <c r="C7" s="1292"/>
      <c r="D7" s="1292"/>
      <c r="E7" s="1283"/>
      <c r="F7" s="1273"/>
      <c r="G7" s="1276"/>
      <c r="H7" s="194" t="s">
        <v>795</v>
      </c>
      <c r="I7" s="194" t="s">
        <v>702</v>
      </c>
      <c r="J7" s="194" t="s">
        <v>703</v>
      </c>
      <c r="K7" s="194" t="s">
        <v>704</v>
      </c>
      <c r="L7" s="194" t="s">
        <v>705</v>
      </c>
      <c r="M7" s="194" t="s">
        <v>693</v>
      </c>
      <c r="N7" s="195" t="s">
        <v>640</v>
      </c>
      <c r="O7" s="196"/>
      <c r="P7" s="193"/>
    </row>
    <row r="8" spans="1:16" s="187" customFormat="1" ht="12.75" thickBot="1">
      <c r="A8" s="1284"/>
      <c r="B8" s="1285"/>
      <c r="C8" s="1285"/>
      <c r="D8" s="1285"/>
      <c r="E8" s="1286"/>
      <c r="F8" s="1274"/>
      <c r="G8" s="1277"/>
      <c r="H8" s="63" t="s">
        <v>706</v>
      </c>
      <c r="I8" s="63" t="s">
        <v>707</v>
      </c>
      <c r="J8" s="63" t="s">
        <v>708</v>
      </c>
      <c r="K8" s="63" t="s">
        <v>709</v>
      </c>
      <c r="L8" s="63" t="s">
        <v>710</v>
      </c>
      <c r="M8" s="197"/>
      <c r="N8" s="198"/>
      <c r="O8" s="199"/>
      <c r="P8" s="200"/>
    </row>
    <row r="9" spans="1:16" s="187" customFormat="1" ht="12.75" thickTop="1">
      <c r="A9" s="1293" t="s">
        <v>1104</v>
      </c>
      <c r="B9" s="1294"/>
      <c r="C9" s="201" t="s">
        <v>711</v>
      </c>
      <c r="D9" s="201"/>
      <c r="E9" s="300" t="s">
        <v>824</v>
      </c>
      <c r="F9" s="204"/>
      <c r="G9" s="326">
        <f aca="true" t="shared" si="0" ref="G9:G47">SUM(H9:P9)</f>
        <v>71200</v>
      </c>
      <c r="H9" s="202"/>
      <c r="I9" s="202"/>
      <c r="J9" s="202">
        <v>53150</v>
      </c>
      <c r="K9" s="202">
        <v>18050</v>
      </c>
      <c r="L9" s="202"/>
      <c r="M9" s="202"/>
      <c r="N9" s="203"/>
      <c r="O9" s="204"/>
      <c r="P9" s="205"/>
    </row>
    <row r="10" spans="1:16" s="187" customFormat="1" ht="12">
      <c r="A10" s="277"/>
      <c r="B10" s="278"/>
      <c r="C10" s="189"/>
      <c r="D10" s="189"/>
      <c r="E10" s="212" t="s">
        <v>1148</v>
      </c>
      <c r="F10" s="206"/>
      <c r="G10" s="206">
        <f>SUM(H10:P10)</f>
        <v>75065</v>
      </c>
      <c r="H10" s="207"/>
      <c r="I10" s="207"/>
      <c r="J10" s="207">
        <v>58150</v>
      </c>
      <c r="K10" s="207">
        <v>16325</v>
      </c>
      <c r="L10" s="207"/>
      <c r="M10" s="207"/>
      <c r="N10" s="208">
        <v>590</v>
      </c>
      <c r="O10" s="228"/>
      <c r="P10" s="229"/>
    </row>
    <row r="11" spans="1:16" s="187" customFormat="1" ht="12">
      <c r="A11" s="277"/>
      <c r="B11" s="278"/>
      <c r="C11" s="189"/>
      <c r="D11" s="189"/>
      <c r="E11" s="196" t="s">
        <v>1154</v>
      </c>
      <c r="F11" s="279">
        <v>1179</v>
      </c>
      <c r="G11" s="206">
        <f>SUM(H11:P11)</f>
        <v>75137</v>
      </c>
      <c r="H11" s="207"/>
      <c r="I11" s="207"/>
      <c r="J11" s="207">
        <v>58227</v>
      </c>
      <c r="K11" s="207">
        <v>16320</v>
      </c>
      <c r="L11" s="207"/>
      <c r="M11" s="207"/>
      <c r="N11" s="208">
        <v>590</v>
      </c>
      <c r="O11" s="228"/>
      <c r="P11" s="229"/>
    </row>
    <row r="12" spans="1:16" s="187" customFormat="1" ht="12">
      <c r="A12" s="1295"/>
      <c r="B12" s="1296"/>
      <c r="C12" s="189" t="s">
        <v>938</v>
      </c>
      <c r="D12" s="189"/>
      <c r="E12" s="212" t="s">
        <v>824</v>
      </c>
      <c r="F12" s="306"/>
      <c r="G12" s="206">
        <f t="shared" si="0"/>
        <v>6750</v>
      </c>
      <c r="H12" s="207"/>
      <c r="I12" s="207"/>
      <c r="J12" s="207">
        <v>5750</v>
      </c>
      <c r="K12" s="207"/>
      <c r="L12" s="207"/>
      <c r="M12" s="207"/>
      <c r="N12" s="208"/>
      <c r="O12" s="206"/>
      <c r="P12" s="209">
        <v>1000</v>
      </c>
    </row>
    <row r="13" spans="1:16" s="187" customFormat="1" ht="12">
      <c r="A13" s="251"/>
      <c r="B13" s="247"/>
      <c r="C13" s="189"/>
      <c r="D13" s="189"/>
      <c r="E13" s="212" t="s">
        <v>1148</v>
      </c>
      <c r="F13" s="306"/>
      <c r="G13" s="206">
        <f>SUM(H13:P13)</f>
        <v>6250</v>
      </c>
      <c r="H13" s="207"/>
      <c r="I13" s="207"/>
      <c r="J13" s="207">
        <v>625</v>
      </c>
      <c r="K13" s="207"/>
      <c r="L13" s="207"/>
      <c r="M13" s="207">
        <v>5125</v>
      </c>
      <c r="N13" s="208">
        <v>500</v>
      </c>
      <c r="O13" s="206"/>
      <c r="P13" s="209"/>
    </row>
    <row r="14" spans="1:16" s="187" customFormat="1" ht="12">
      <c r="A14" s="251"/>
      <c r="B14" s="247"/>
      <c r="C14" s="189"/>
      <c r="D14" s="189"/>
      <c r="E14" s="196" t="s">
        <v>1154</v>
      </c>
      <c r="F14" s="306"/>
      <c r="G14" s="206">
        <f t="shared" si="0"/>
        <v>6602</v>
      </c>
      <c r="H14" s="207"/>
      <c r="I14" s="207"/>
      <c r="J14" s="207">
        <v>1165</v>
      </c>
      <c r="K14" s="207"/>
      <c r="L14" s="207"/>
      <c r="M14" s="207">
        <v>5027</v>
      </c>
      <c r="N14" s="208">
        <v>410</v>
      </c>
      <c r="O14" s="206"/>
      <c r="P14" s="209"/>
    </row>
    <row r="15" spans="1:16" s="187" customFormat="1" ht="12">
      <c r="A15" s="1287" t="s">
        <v>1103</v>
      </c>
      <c r="B15" s="1288"/>
      <c r="C15" s="189" t="s">
        <v>712</v>
      </c>
      <c r="D15" s="189"/>
      <c r="E15" s="212" t="s">
        <v>824</v>
      </c>
      <c r="F15" s="206"/>
      <c r="G15" s="206">
        <f t="shared" si="0"/>
        <v>12828</v>
      </c>
      <c r="H15" s="207"/>
      <c r="I15" s="207"/>
      <c r="J15" s="207">
        <v>12828</v>
      </c>
      <c r="K15" s="207"/>
      <c r="L15" s="207"/>
      <c r="M15" s="207"/>
      <c r="N15" s="208"/>
      <c r="O15" s="206"/>
      <c r="P15" s="209"/>
    </row>
    <row r="16" spans="1:16" s="187" customFormat="1" ht="12">
      <c r="A16" s="210"/>
      <c r="B16" s="211"/>
      <c r="C16" s="189"/>
      <c r="D16" s="189"/>
      <c r="E16" s="212" t="s">
        <v>1148</v>
      </c>
      <c r="F16" s="228"/>
      <c r="G16" s="206">
        <f>SUM(H16:P16)</f>
        <v>12828</v>
      </c>
      <c r="H16" s="207"/>
      <c r="I16" s="207"/>
      <c r="J16" s="207">
        <v>12828</v>
      </c>
      <c r="K16" s="207"/>
      <c r="L16" s="207"/>
      <c r="M16" s="207"/>
      <c r="N16" s="208"/>
      <c r="O16" s="206"/>
      <c r="P16" s="209"/>
    </row>
    <row r="17" spans="1:16" s="187" customFormat="1" ht="12">
      <c r="A17" s="210"/>
      <c r="B17" s="211"/>
      <c r="C17" s="189"/>
      <c r="D17" s="189"/>
      <c r="E17" s="212" t="s">
        <v>1154</v>
      </c>
      <c r="F17" s="228"/>
      <c r="G17" s="206">
        <f t="shared" si="0"/>
        <v>10605</v>
      </c>
      <c r="H17" s="207"/>
      <c r="I17" s="207"/>
      <c r="J17" s="207">
        <v>10605</v>
      </c>
      <c r="K17" s="207"/>
      <c r="L17" s="207"/>
      <c r="M17" s="207"/>
      <c r="N17" s="208"/>
      <c r="O17" s="206"/>
      <c r="P17" s="209"/>
    </row>
    <row r="18" spans="1:16" s="187" customFormat="1" ht="12.75">
      <c r="A18" s="1287" t="s">
        <v>1107</v>
      </c>
      <c r="B18" s="1306"/>
      <c r="C18" s="1289" t="s">
        <v>825</v>
      </c>
      <c r="D18" s="1296"/>
      <c r="E18" s="212" t="s">
        <v>627</v>
      </c>
      <c r="F18" s="206"/>
      <c r="G18" s="206">
        <f t="shared" si="0"/>
        <v>3000</v>
      </c>
      <c r="H18" s="207"/>
      <c r="I18" s="207"/>
      <c r="J18" s="207">
        <v>3000</v>
      </c>
      <c r="K18" s="207"/>
      <c r="L18" s="207"/>
      <c r="M18" s="207"/>
      <c r="N18" s="208"/>
      <c r="O18" s="228"/>
      <c r="P18" s="229"/>
    </row>
    <row r="19" spans="1:16" s="187" customFormat="1" ht="12">
      <c r="A19" s="210"/>
      <c r="B19" s="211"/>
      <c r="C19" s="215"/>
      <c r="D19" s="216"/>
      <c r="E19" s="212" t="s">
        <v>1148</v>
      </c>
      <c r="F19" s="206"/>
      <c r="G19" s="206">
        <f>SUM(H19:P19)</f>
        <v>3600</v>
      </c>
      <c r="H19" s="207"/>
      <c r="I19" s="207"/>
      <c r="J19" s="207">
        <v>3600</v>
      </c>
      <c r="K19" s="207"/>
      <c r="L19" s="207"/>
      <c r="M19" s="207"/>
      <c r="N19" s="208"/>
      <c r="O19" s="228"/>
      <c r="P19" s="229"/>
    </row>
    <row r="20" spans="1:16" s="187" customFormat="1" ht="12">
      <c r="A20" s="210"/>
      <c r="B20" s="211"/>
      <c r="C20" s="215"/>
      <c r="D20" s="216"/>
      <c r="E20" s="212" t="s">
        <v>1154</v>
      </c>
      <c r="F20" s="206"/>
      <c r="G20" s="206">
        <f t="shared" si="0"/>
        <v>3600</v>
      </c>
      <c r="H20" s="207"/>
      <c r="I20" s="207"/>
      <c r="J20" s="207">
        <v>3600</v>
      </c>
      <c r="K20" s="207"/>
      <c r="L20" s="207"/>
      <c r="M20" s="207"/>
      <c r="N20" s="208"/>
      <c r="O20" s="228"/>
      <c r="P20" s="229"/>
    </row>
    <row r="21" spans="1:16" s="187" customFormat="1" ht="12">
      <c r="A21" s="1287" t="s">
        <v>1102</v>
      </c>
      <c r="B21" s="1288"/>
      <c r="C21" s="189" t="s">
        <v>713</v>
      </c>
      <c r="D21" s="189"/>
      <c r="E21" s="212" t="s">
        <v>824</v>
      </c>
      <c r="F21" s="228">
        <v>6720</v>
      </c>
      <c r="G21" s="206">
        <f t="shared" si="0"/>
        <v>25720</v>
      </c>
      <c r="H21" s="207"/>
      <c r="I21" s="207"/>
      <c r="J21" s="207"/>
      <c r="K21" s="207"/>
      <c r="L21" s="207"/>
      <c r="M21" s="207"/>
      <c r="N21" s="208">
        <v>6720</v>
      </c>
      <c r="O21" s="206"/>
      <c r="P21" s="209">
        <v>19000</v>
      </c>
    </row>
    <row r="22" spans="1:16" s="187" customFormat="1" ht="12">
      <c r="A22" s="210"/>
      <c r="B22" s="211"/>
      <c r="C22" s="189"/>
      <c r="D22" s="189"/>
      <c r="E22" s="212" t="s">
        <v>1148</v>
      </c>
      <c r="F22" s="206">
        <v>6720</v>
      </c>
      <c r="G22" s="206">
        <f>SUM(H22:P22)</f>
        <v>21955</v>
      </c>
      <c r="H22" s="207"/>
      <c r="I22" s="207"/>
      <c r="J22" s="207"/>
      <c r="K22" s="207"/>
      <c r="L22" s="207"/>
      <c r="M22" s="207"/>
      <c r="N22" s="208">
        <v>10955</v>
      </c>
      <c r="O22" s="206"/>
      <c r="P22" s="209">
        <v>11000</v>
      </c>
    </row>
    <row r="23" spans="1:16" s="187" customFormat="1" ht="12">
      <c r="A23" s="210"/>
      <c r="B23" s="211"/>
      <c r="C23" s="189"/>
      <c r="D23" s="189"/>
      <c r="E23" s="196" t="s">
        <v>1154</v>
      </c>
      <c r="F23" s="206">
        <v>6720</v>
      </c>
      <c r="G23" s="206">
        <f t="shared" si="0"/>
        <v>12944</v>
      </c>
      <c r="H23" s="207"/>
      <c r="I23" s="207"/>
      <c r="J23" s="207"/>
      <c r="K23" s="207"/>
      <c r="L23" s="207"/>
      <c r="M23" s="207"/>
      <c r="N23" s="208">
        <v>12944</v>
      </c>
      <c r="O23" s="206"/>
      <c r="P23" s="209"/>
    </row>
    <row r="24" spans="1:16" s="187" customFormat="1" ht="12">
      <c r="A24" s="210"/>
      <c r="B24" s="211"/>
      <c r="C24" s="189" t="s">
        <v>945</v>
      </c>
      <c r="D24" s="189"/>
      <c r="E24" s="212" t="s">
        <v>627</v>
      </c>
      <c r="F24" s="206"/>
      <c r="G24" s="206">
        <f t="shared" si="0"/>
        <v>25000</v>
      </c>
      <c r="H24" s="207"/>
      <c r="I24" s="207"/>
      <c r="J24" s="207"/>
      <c r="K24" s="207"/>
      <c r="L24" s="207"/>
      <c r="M24" s="207">
        <v>25000</v>
      </c>
      <c r="N24" s="208"/>
      <c r="O24" s="206"/>
      <c r="P24" s="209"/>
    </row>
    <row r="25" spans="1:16" s="187" customFormat="1" ht="12">
      <c r="A25" s="210"/>
      <c r="B25" s="211"/>
      <c r="C25" s="189"/>
      <c r="D25" s="189"/>
      <c r="E25" s="212" t="s">
        <v>1148</v>
      </c>
      <c r="F25" s="206"/>
      <c r="G25" s="206">
        <f>SUM(H25:P25)</f>
        <v>69216</v>
      </c>
      <c r="H25" s="207"/>
      <c r="I25" s="207"/>
      <c r="J25" s="207"/>
      <c r="K25" s="207"/>
      <c r="L25" s="207"/>
      <c r="M25" s="207">
        <v>69216</v>
      </c>
      <c r="N25" s="208"/>
      <c r="O25" s="206"/>
      <c r="P25" s="209"/>
    </row>
    <row r="26" spans="1:16" s="187" customFormat="1" ht="12">
      <c r="A26" s="210"/>
      <c r="B26" s="211"/>
      <c r="C26" s="189"/>
      <c r="D26" s="189"/>
      <c r="E26" s="196" t="s">
        <v>1154</v>
      </c>
      <c r="F26" s="279"/>
      <c r="G26" s="206">
        <f t="shared" si="0"/>
        <v>69443</v>
      </c>
      <c r="H26" s="207"/>
      <c r="I26" s="207"/>
      <c r="J26" s="207"/>
      <c r="K26" s="207"/>
      <c r="L26" s="207"/>
      <c r="M26" s="207">
        <v>69443</v>
      </c>
      <c r="N26" s="208"/>
      <c r="O26" s="206"/>
      <c r="P26" s="209"/>
    </row>
    <row r="27" spans="1:16" s="187" customFormat="1" ht="12">
      <c r="A27" s="1287" t="s">
        <v>1101</v>
      </c>
      <c r="B27" s="1288"/>
      <c r="C27" s="189" t="s">
        <v>714</v>
      </c>
      <c r="D27" s="189"/>
      <c r="E27" s="212" t="s">
        <v>824</v>
      </c>
      <c r="F27" s="206">
        <v>1000</v>
      </c>
      <c r="G27" s="206">
        <f t="shared" si="0"/>
        <v>3200</v>
      </c>
      <c r="H27" s="207"/>
      <c r="I27" s="207"/>
      <c r="J27" s="207">
        <v>2400</v>
      </c>
      <c r="K27" s="207">
        <v>800</v>
      </c>
      <c r="L27" s="207"/>
      <c r="M27" s="207"/>
      <c r="N27" s="208"/>
      <c r="O27" s="206"/>
      <c r="P27" s="209"/>
    </row>
    <row r="28" spans="1:16" s="187" customFormat="1" ht="12">
      <c r="A28" s="210"/>
      <c r="B28" s="211"/>
      <c r="C28" s="189"/>
      <c r="D28" s="189"/>
      <c r="E28" s="212" t="s">
        <v>1148</v>
      </c>
      <c r="F28" s="206">
        <v>1000</v>
      </c>
      <c r="G28" s="206">
        <f>SUM(H28:P28)</f>
        <v>3124</v>
      </c>
      <c r="H28" s="207"/>
      <c r="I28" s="207"/>
      <c r="J28" s="207">
        <v>2400</v>
      </c>
      <c r="K28" s="207">
        <v>724</v>
      </c>
      <c r="L28" s="207"/>
      <c r="M28" s="207"/>
      <c r="N28" s="208"/>
      <c r="O28" s="206"/>
      <c r="P28" s="209"/>
    </row>
    <row r="29" spans="1:16" s="187" customFormat="1" ht="12">
      <c r="A29" s="210"/>
      <c r="B29" s="211"/>
      <c r="C29" s="189"/>
      <c r="D29" s="189"/>
      <c r="E29" s="196" t="s">
        <v>1154</v>
      </c>
      <c r="F29" s="206">
        <v>604</v>
      </c>
      <c r="G29" s="206">
        <f t="shared" si="0"/>
        <v>2448</v>
      </c>
      <c r="H29" s="207"/>
      <c r="I29" s="207"/>
      <c r="J29" s="207">
        <v>1727</v>
      </c>
      <c r="K29" s="207">
        <v>721</v>
      </c>
      <c r="L29" s="207"/>
      <c r="M29" s="207"/>
      <c r="N29" s="208"/>
      <c r="O29" s="206"/>
      <c r="P29" s="209"/>
    </row>
    <row r="30" spans="1:16" s="187" customFormat="1" ht="12">
      <c r="A30" s="1287" t="s">
        <v>1100</v>
      </c>
      <c r="B30" s="1288"/>
      <c r="C30" s="189" t="s">
        <v>715</v>
      </c>
      <c r="D30" s="189"/>
      <c r="E30" s="212" t="s">
        <v>824</v>
      </c>
      <c r="F30" s="206">
        <v>2000</v>
      </c>
      <c r="G30" s="206">
        <f t="shared" si="0"/>
        <v>28000</v>
      </c>
      <c r="H30" s="207"/>
      <c r="I30" s="207"/>
      <c r="J30" s="207">
        <v>19000</v>
      </c>
      <c r="K30" s="207">
        <v>9000</v>
      </c>
      <c r="L30" s="214"/>
      <c r="M30" s="214"/>
      <c r="N30" s="208"/>
      <c r="O30" s="206"/>
      <c r="P30" s="209"/>
    </row>
    <row r="31" spans="1:16" s="187" customFormat="1" ht="12">
      <c r="A31" s="210"/>
      <c r="B31" s="211"/>
      <c r="C31" s="189"/>
      <c r="D31" s="189"/>
      <c r="E31" s="212" t="s">
        <v>1148</v>
      </c>
      <c r="F31" s="206">
        <v>2600</v>
      </c>
      <c r="G31" s="206">
        <f>SUM(H31:P31)</f>
        <v>31315</v>
      </c>
      <c r="H31" s="207"/>
      <c r="I31" s="207"/>
      <c r="J31" s="207">
        <v>23175</v>
      </c>
      <c r="K31" s="207">
        <v>8140</v>
      </c>
      <c r="L31" s="214"/>
      <c r="M31" s="214"/>
      <c r="N31" s="208"/>
      <c r="O31" s="206"/>
      <c r="P31" s="209"/>
    </row>
    <row r="32" spans="1:16" s="187" customFormat="1" ht="12">
      <c r="A32" s="210"/>
      <c r="B32" s="211"/>
      <c r="C32" s="189"/>
      <c r="D32" s="189"/>
      <c r="E32" s="196" t="s">
        <v>1154</v>
      </c>
      <c r="F32" s="279">
        <v>2962</v>
      </c>
      <c r="G32" s="206">
        <f t="shared" si="0"/>
        <v>31806</v>
      </c>
      <c r="H32" s="207"/>
      <c r="I32" s="207"/>
      <c r="J32" s="207">
        <v>23667</v>
      </c>
      <c r="K32" s="207">
        <v>8139</v>
      </c>
      <c r="L32" s="214"/>
      <c r="M32" s="214"/>
      <c r="N32" s="208"/>
      <c r="O32" s="206"/>
      <c r="P32" s="209"/>
    </row>
    <row r="33" spans="1:16" s="187" customFormat="1" ht="12">
      <c r="A33" s="1287" t="s">
        <v>1099</v>
      </c>
      <c r="B33" s="1288"/>
      <c r="C33" s="189" t="s">
        <v>716</v>
      </c>
      <c r="D33" s="189"/>
      <c r="E33" s="212" t="s">
        <v>824</v>
      </c>
      <c r="F33" s="206"/>
      <c r="G33" s="206">
        <f t="shared" si="0"/>
        <v>34200</v>
      </c>
      <c r="H33" s="207"/>
      <c r="I33" s="207"/>
      <c r="J33" s="207">
        <v>19000</v>
      </c>
      <c r="K33" s="207"/>
      <c r="L33" s="207"/>
      <c r="M33" s="207">
        <v>6000</v>
      </c>
      <c r="N33" s="208">
        <v>9200</v>
      </c>
      <c r="O33" s="206"/>
      <c r="P33" s="209"/>
    </row>
    <row r="34" spans="1:16" s="187" customFormat="1" ht="12">
      <c r="A34" s="210"/>
      <c r="B34" s="211"/>
      <c r="C34" s="189"/>
      <c r="D34" s="189"/>
      <c r="E34" s="212" t="s">
        <v>1148</v>
      </c>
      <c r="F34" s="206">
        <v>41822</v>
      </c>
      <c r="G34" s="206">
        <f>SUM(H34:P34)</f>
        <v>88567</v>
      </c>
      <c r="H34" s="207"/>
      <c r="I34" s="207"/>
      <c r="J34" s="207">
        <v>15500</v>
      </c>
      <c r="K34" s="207"/>
      <c r="L34" s="207"/>
      <c r="M34" s="207">
        <v>60742</v>
      </c>
      <c r="N34" s="208">
        <v>12325</v>
      </c>
      <c r="O34" s="206"/>
      <c r="P34" s="209"/>
    </row>
    <row r="35" spans="1:16" s="187" customFormat="1" ht="12">
      <c r="A35" s="210"/>
      <c r="B35" s="211"/>
      <c r="C35" s="189"/>
      <c r="D35" s="189"/>
      <c r="E35" s="196" t="s">
        <v>1154</v>
      </c>
      <c r="F35" s="206">
        <v>756</v>
      </c>
      <c r="G35" s="206">
        <f t="shared" si="0"/>
        <v>27251</v>
      </c>
      <c r="H35" s="207"/>
      <c r="I35" s="207"/>
      <c r="J35" s="207">
        <v>11522</v>
      </c>
      <c r="K35" s="207"/>
      <c r="L35" s="207"/>
      <c r="M35" s="207">
        <v>14729</v>
      </c>
      <c r="N35" s="208">
        <v>1000</v>
      </c>
      <c r="O35" s="206"/>
      <c r="P35" s="209"/>
    </row>
    <row r="36" spans="1:16" s="187" customFormat="1" ht="12">
      <c r="A36" s="1287" t="s">
        <v>1098</v>
      </c>
      <c r="B36" s="1288"/>
      <c r="C36" s="1289" t="s">
        <v>939</v>
      </c>
      <c r="D36" s="1297"/>
      <c r="E36" s="212" t="s">
        <v>824</v>
      </c>
      <c r="F36" s="206">
        <v>154482</v>
      </c>
      <c r="G36" s="206">
        <f t="shared" si="0"/>
        <v>282000</v>
      </c>
      <c r="H36" s="207"/>
      <c r="I36" s="207"/>
      <c r="J36" s="207"/>
      <c r="K36" s="207"/>
      <c r="L36" s="207"/>
      <c r="M36" s="207"/>
      <c r="N36" s="208">
        <v>282000</v>
      </c>
      <c r="O36" s="206"/>
      <c r="P36" s="209"/>
    </row>
    <row r="37" spans="1:16" s="187" customFormat="1" ht="12">
      <c r="A37" s="210"/>
      <c r="B37" s="211"/>
      <c r="C37" s="280"/>
      <c r="D37" s="280"/>
      <c r="E37" s="212" t="s">
        <v>1148</v>
      </c>
      <c r="F37" s="206">
        <v>154482</v>
      </c>
      <c r="G37" s="206">
        <f>SUM(H37:P37)</f>
        <v>282000</v>
      </c>
      <c r="H37" s="207"/>
      <c r="I37" s="207"/>
      <c r="J37" s="207"/>
      <c r="K37" s="207"/>
      <c r="L37" s="207"/>
      <c r="M37" s="207"/>
      <c r="N37" s="208">
        <v>282000</v>
      </c>
      <c r="O37" s="206"/>
      <c r="P37" s="209"/>
    </row>
    <row r="38" spans="1:16" s="187" customFormat="1" ht="12">
      <c r="A38" s="210"/>
      <c r="B38" s="211"/>
      <c r="C38" s="280"/>
      <c r="D38" s="280"/>
      <c r="E38" s="196" t="s">
        <v>1154</v>
      </c>
      <c r="F38" s="206">
        <v>124152</v>
      </c>
      <c r="G38" s="206">
        <f t="shared" si="0"/>
        <v>216313</v>
      </c>
      <c r="H38" s="207"/>
      <c r="I38" s="207"/>
      <c r="J38" s="207"/>
      <c r="K38" s="207"/>
      <c r="L38" s="207"/>
      <c r="M38" s="207"/>
      <c r="N38" s="208">
        <v>216313</v>
      </c>
      <c r="O38" s="206"/>
      <c r="P38" s="209"/>
    </row>
    <row r="39" spans="1:16" s="187" customFormat="1" ht="12">
      <c r="A39" s="1287" t="s">
        <v>1098</v>
      </c>
      <c r="B39" s="1288"/>
      <c r="C39" s="189" t="s">
        <v>717</v>
      </c>
      <c r="D39" s="189"/>
      <c r="E39" s="212" t="s">
        <v>824</v>
      </c>
      <c r="F39" s="206"/>
      <c r="G39" s="206">
        <f t="shared" si="0"/>
        <v>34500</v>
      </c>
      <c r="H39" s="207"/>
      <c r="I39" s="207"/>
      <c r="J39" s="207">
        <v>30000</v>
      </c>
      <c r="K39" s="207"/>
      <c r="L39" s="207"/>
      <c r="M39" s="207">
        <v>3000</v>
      </c>
      <c r="N39" s="208">
        <v>1500</v>
      </c>
      <c r="O39" s="206"/>
      <c r="P39" s="209"/>
    </row>
    <row r="40" spans="1:16" s="187" customFormat="1" ht="12">
      <c r="A40" s="210"/>
      <c r="B40" s="211"/>
      <c r="C40" s="189"/>
      <c r="D40" s="189"/>
      <c r="E40" s="212" t="s">
        <v>1148</v>
      </c>
      <c r="F40" s="206"/>
      <c r="G40" s="206">
        <f>SUM(H40:P40)</f>
        <v>40000</v>
      </c>
      <c r="H40" s="207"/>
      <c r="I40" s="207"/>
      <c r="J40" s="207">
        <v>30000</v>
      </c>
      <c r="K40" s="207"/>
      <c r="L40" s="207"/>
      <c r="M40" s="207">
        <v>6500</v>
      </c>
      <c r="N40" s="208">
        <v>3500</v>
      </c>
      <c r="O40" s="206"/>
      <c r="P40" s="209"/>
    </row>
    <row r="41" spans="1:16" s="187" customFormat="1" ht="12">
      <c r="A41" s="210"/>
      <c r="B41" s="211"/>
      <c r="C41" s="189"/>
      <c r="D41" s="189"/>
      <c r="E41" s="196" t="s">
        <v>1154</v>
      </c>
      <c r="F41" s="206">
        <v>737</v>
      </c>
      <c r="G41" s="206">
        <f t="shared" si="0"/>
        <v>34494</v>
      </c>
      <c r="H41" s="207"/>
      <c r="I41" s="207"/>
      <c r="J41" s="207">
        <v>27627</v>
      </c>
      <c r="K41" s="207"/>
      <c r="L41" s="207"/>
      <c r="M41" s="207">
        <v>6367</v>
      </c>
      <c r="N41" s="208">
        <v>500</v>
      </c>
      <c r="O41" s="206"/>
      <c r="P41" s="209"/>
    </row>
    <row r="42" spans="1:16" s="187" customFormat="1" ht="12">
      <c r="A42" s="1287" t="s">
        <v>1097</v>
      </c>
      <c r="B42" s="1288"/>
      <c r="C42" s="189" t="s">
        <v>718</v>
      </c>
      <c r="D42" s="189"/>
      <c r="E42" s="212" t="s">
        <v>824</v>
      </c>
      <c r="F42" s="206">
        <v>156796</v>
      </c>
      <c r="G42" s="206">
        <f t="shared" si="0"/>
        <v>615355</v>
      </c>
      <c r="H42" s="207">
        <v>388065</v>
      </c>
      <c r="I42" s="207">
        <v>120040</v>
      </c>
      <c r="J42" s="207">
        <v>100000</v>
      </c>
      <c r="K42" s="207">
        <v>250</v>
      </c>
      <c r="L42" s="207"/>
      <c r="M42" s="207">
        <v>5000</v>
      </c>
      <c r="N42" s="208">
        <v>2000</v>
      </c>
      <c r="O42" s="206"/>
      <c r="P42" s="209"/>
    </row>
    <row r="43" spans="1:16" s="187" customFormat="1" ht="12">
      <c r="A43" s="210"/>
      <c r="B43" s="211"/>
      <c r="C43" s="189"/>
      <c r="D43" s="189"/>
      <c r="E43" s="212" t="s">
        <v>1148</v>
      </c>
      <c r="F43" s="206">
        <v>323964</v>
      </c>
      <c r="G43" s="206">
        <f>SUM(H43:P43)</f>
        <v>698671</v>
      </c>
      <c r="H43" s="207">
        <v>399976</v>
      </c>
      <c r="I43" s="207">
        <v>124075</v>
      </c>
      <c r="J43" s="207">
        <v>106374</v>
      </c>
      <c r="K43" s="207">
        <v>4118</v>
      </c>
      <c r="L43" s="207"/>
      <c r="M43" s="207">
        <v>6770</v>
      </c>
      <c r="N43" s="208">
        <v>57358</v>
      </c>
      <c r="O43" s="206"/>
      <c r="P43" s="209"/>
    </row>
    <row r="44" spans="1:16" s="187" customFormat="1" ht="12">
      <c r="A44" s="210"/>
      <c r="B44" s="211"/>
      <c r="C44" s="189"/>
      <c r="D44" s="189"/>
      <c r="E44" s="196" t="s">
        <v>1154</v>
      </c>
      <c r="F44" s="206">
        <v>322377</v>
      </c>
      <c r="G44" s="206">
        <f t="shared" si="0"/>
        <v>683198</v>
      </c>
      <c r="H44" s="207">
        <v>395642</v>
      </c>
      <c r="I44" s="207">
        <v>121897</v>
      </c>
      <c r="J44" s="207">
        <v>100770</v>
      </c>
      <c r="K44" s="207">
        <v>6664</v>
      </c>
      <c r="L44" s="207">
        <v>100</v>
      </c>
      <c r="M44" s="207">
        <v>3562</v>
      </c>
      <c r="N44" s="208">
        <v>54563</v>
      </c>
      <c r="O44" s="206"/>
      <c r="P44" s="209"/>
    </row>
    <row r="45" spans="1:16" s="187" customFormat="1" ht="11.25" customHeight="1">
      <c r="A45" s="1287"/>
      <c r="B45" s="1288"/>
      <c r="C45" s="189" t="s">
        <v>794</v>
      </c>
      <c r="D45" s="189"/>
      <c r="E45" s="212" t="s">
        <v>824</v>
      </c>
      <c r="F45" s="206">
        <v>12000</v>
      </c>
      <c r="G45" s="206">
        <f t="shared" si="0"/>
        <v>12000</v>
      </c>
      <c r="H45" s="207"/>
      <c r="I45" s="207"/>
      <c r="J45" s="207"/>
      <c r="K45" s="207">
        <v>1000</v>
      </c>
      <c r="L45" s="207"/>
      <c r="M45" s="207"/>
      <c r="N45" s="208"/>
      <c r="O45" s="206">
        <v>11000</v>
      </c>
      <c r="P45" s="209"/>
    </row>
    <row r="46" spans="1:16" s="187" customFormat="1" ht="11.25" customHeight="1">
      <c r="A46" s="210"/>
      <c r="B46" s="211"/>
      <c r="C46" s="189"/>
      <c r="D46" s="189"/>
      <c r="E46" s="212" t="s">
        <v>1148</v>
      </c>
      <c r="F46" s="206">
        <v>12000</v>
      </c>
      <c r="G46" s="206">
        <f>SUM(H46:P46)</f>
        <v>12000</v>
      </c>
      <c r="H46" s="207"/>
      <c r="I46" s="207"/>
      <c r="J46" s="207"/>
      <c r="K46" s="207">
        <v>1000</v>
      </c>
      <c r="L46" s="207"/>
      <c r="M46" s="207"/>
      <c r="N46" s="208"/>
      <c r="O46" s="206">
        <v>11000</v>
      </c>
      <c r="P46" s="209"/>
    </row>
    <row r="47" spans="1:16" s="187" customFormat="1" ht="11.25" customHeight="1">
      <c r="A47" s="210"/>
      <c r="B47" s="211"/>
      <c r="C47" s="189"/>
      <c r="D47" s="189"/>
      <c r="E47" s="196" t="s">
        <v>1154</v>
      </c>
      <c r="F47" s="206">
        <v>13445</v>
      </c>
      <c r="G47" s="206">
        <f t="shared" si="0"/>
        <v>8390</v>
      </c>
      <c r="H47" s="207"/>
      <c r="I47" s="207"/>
      <c r="J47" s="207"/>
      <c r="K47" s="207">
        <v>800</v>
      </c>
      <c r="L47" s="207"/>
      <c r="M47" s="207"/>
      <c r="N47" s="208"/>
      <c r="O47" s="206">
        <v>7590</v>
      </c>
      <c r="P47" s="209"/>
    </row>
    <row r="48" spans="1:16" s="187" customFormat="1" ht="11.25" customHeight="1">
      <c r="A48" s="1304">
        <v>751153</v>
      </c>
      <c r="B48" s="1318"/>
      <c r="C48" s="1298" t="s">
        <v>947</v>
      </c>
      <c r="D48" s="1319"/>
      <c r="E48" s="212" t="s">
        <v>627</v>
      </c>
      <c r="F48" s="206"/>
      <c r="G48" s="206">
        <f aca="true" t="shared" si="1" ref="G48:G71">SUM(H48:P48)</f>
        <v>10000</v>
      </c>
      <c r="H48" s="221"/>
      <c r="I48" s="221"/>
      <c r="J48" s="221"/>
      <c r="K48" s="221"/>
      <c r="L48" s="221"/>
      <c r="M48" s="221"/>
      <c r="N48" s="231"/>
      <c r="O48" s="175"/>
      <c r="P48" s="232">
        <v>10000</v>
      </c>
    </row>
    <row r="49" spans="1:16" s="187" customFormat="1" ht="11.25" customHeight="1">
      <c r="A49" s="233"/>
      <c r="B49" s="234"/>
      <c r="C49" s="223"/>
      <c r="D49" s="230"/>
      <c r="E49" s="212" t="s">
        <v>1148</v>
      </c>
      <c r="F49" s="206"/>
      <c r="G49" s="206">
        <f>SUM(H49:P49)</f>
        <v>3000</v>
      </c>
      <c r="H49" s="221"/>
      <c r="I49" s="221"/>
      <c r="J49" s="221"/>
      <c r="K49" s="221"/>
      <c r="L49" s="221"/>
      <c r="M49" s="221"/>
      <c r="N49" s="231">
        <v>3000</v>
      </c>
      <c r="O49" s="175"/>
      <c r="P49" s="232"/>
    </row>
    <row r="50" spans="1:16" s="187" customFormat="1" ht="11.25" customHeight="1">
      <c r="A50" s="368"/>
      <c r="B50" s="369"/>
      <c r="C50" s="223"/>
      <c r="D50" s="230"/>
      <c r="E50" s="212" t="s">
        <v>1154</v>
      </c>
      <c r="F50" s="206"/>
      <c r="G50" s="206">
        <f t="shared" si="1"/>
        <v>0</v>
      </c>
      <c r="H50" s="221"/>
      <c r="I50" s="221"/>
      <c r="J50" s="221"/>
      <c r="K50" s="221"/>
      <c r="L50" s="221"/>
      <c r="M50" s="221"/>
      <c r="N50" s="231"/>
      <c r="O50" s="175"/>
      <c r="P50" s="232"/>
    </row>
    <row r="51" spans="1:16" s="187" customFormat="1" ht="11.25" customHeight="1">
      <c r="A51" s="1302">
        <v>751153</v>
      </c>
      <c r="B51" s="1303"/>
      <c r="C51" s="370" t="s">
        <v>948</v>
      </c>
      <c r="D51" s="371"/>
      <c r="E51" s="213" t="s">
        <v>627</v>
      </c>
      <c r="F51" s="228"/>
      <c r="G51" s="228">
        <f t="shared" si="1"/>
        <v>20000</v>
      </c>
      <c r="H51" s="281"/>
      <c r="I51" s="281"/>
      <c r="J51" s="281"/>
      <c r="K51" s="281"/>
      <c r="L51" s="281"/>
      <c r="M51" s="281"/>
      <c r="N51" s="372"/>
      <c r="O51" s="373"/>
      <c r="P51" s="289">
        <v>20000</v>
      </c>
    </row>
    <row r="52" spans="1:16" s="187" customFormat="1" ht="11.25" customHeight="1">
      <c r="A52" s="233"/>
      <c r="B52" s="234"/>
      <c r="C52" s="223"/>
      <c r="D52" s="230"/>
      <c r="E52" s="212" t="s">
        <v>1148</v>
      </c>
      <c r="F52" s="206"/>
      <c r="G52" s="206">
        <f>SUM(H52:P52)</f>
        <v>0</v>
      </c>
      <c r="H52" s="221"/>
      <c r="I52" s="221"/>
      <c r="J52" s="221"/>
      <c r="K52" s="221"/>
      <c r="L52" s="221"/>
      <c r="M52" s="221"/>
      <c r="N52" s="231"/>
      <c r="O52" s="175"/>
      <c r="P52" s="232"/>
    </row>
    <row r="53" spans="1:16" s="187" customFormat="1" ht="11.25" customHeight="1">
      <c r="A53" s="233"/>
      <c r="B53" s="234"/>
      <c r="C53" s="223"/>
      <c r="D53" s="230"/>
      <c r="E53" s="196" t="s">
        <v>1154</v>
      </c>
      <c r="F53" s="206"/>
      <c r="G53" s="206">
        <f t="shared" si="1"/>
        <v>0</v>
      </c>
      <c r="H53" s="221"/>
      <c r="I53" s="221"/>
      <c r="J53" s="221"/>
      <c r="K53" s="221"/>
      <c r="L53" s="221"/>
      <c r="M53" s="221"/>
      <c r="N53" s="231"/>
      <c r="O53" s="175"/>
      <c r="P53" s="232"/>
    </row>
    <row r="54" spans="1:16" s="187" customFormat="1" ht="11.25" customHeight="1">
      <c r="A54" s="1287" t="s">
        <v>1097</v>
      </c>
      <c r="B54" s="1288"/>
      <c r="C54" s="226" t="s">
        <v>734</v>
      </c>
      <c r="D54" s="227"/>
      <c r="E54" s="212" t="s">
        <v>627</v>
      </c>
      <c r="F54" s="206"/>
      <c r="G54" s="206">
        <f t="shared" si="1"/>
        <v>6000</v>
      </c>
      <c r="H54" s="207"/>
      <c r="I54" s="207"/>
      <c r="J54" s="207">
        <v>6000</v>
      </c>
      <c r="K54" s="207"/>
      <c r="L54" s="207"/>
      <c r="M54" s="207"/>
      <c r="N54" s="208"/>
      <c r="O54" s="228"/>
      <c r="P54" s="229"/>
    </row>
    <row r="55" spans="1:16" s="187" customFormat="1" ht="11.25" customHeight="1">
      <c r="A55" s="210"/>
      <c r="B55" s="211"/>
      <c r="C55" s="226"/>
      <c r="D55" s="227"/>
      <c r="E55" s="212" t="s">
        <v>1148</v>
      </c>
      <c r="F55" s="206">
        <v>1489</v>
      </c>
      <c r="G55" s="206">
        <f>SUM(H55:P55)</f>
        <v>7439</v>
      </c>
      <c r="H55" s="207">
        <v>145</v>
      </c>
      <c r="I55" s="207">
        <v>40</v>
      </c>
      <c r="J55" s="207">
        <v>7200</v>
      </c>
      <c r="K55" s="207">
        <v>54</v>
      </c>
      <c r="L55" s="207"/>
      <c r="M55" s="207"/>
      <c r="N55" s="208"/>
      <c r="O55" s="228"/>
      <c r="P55" s="229"/>
    </row>
    <row r="56" spans="1:16" s="187" customFormat="1" ht="11.25" customHeight="1">
      <c r="A56" s="210"/>
      <c r="B56" s="211"/>
      <c r="C56" s="226"/>
      <c r="D56" s="227"/>
      <c r="E56" s="196" t="s">
        <v>1154</v>
      </c>
      <c r="F56" s="206">
        <v>2314</v>
      </c>
      <c r="G56" s="206">
        <f t="shared" si="1"/>
        <v>6607</v>
      </c>
      <c r="H56" s="207">
        <v>145</v>
      </c>
      <c r="I56" s="207">
        <v>38</v>
      </c>
      <c r="J56" s="207">
        <v>6370</v>
      </c>
      <c r="K56" s="207">
        <v>54</v>
      </c>
      <c r="L56" s="207"/>
      <c r="M56" s="207"/>
      <c r="N56" s="208"/>
      <c r="O56" s="228"/>
      <c r="P56" s="229"/>
    </row>
    <row r="57" spans="1:16" s="187" customFormat="1" ht="11.25" customHeight="1">
      <c r="A57" s="1287" t="s">
        <v>1097</v>
      </c>
      <c r="B57" s="1312"/>
      <c r="C57" s="215" t="s">
        <v>796</v>
      </c>
      <c r="D57" s="216"/>
      <c r="E57" s="212" t="s">
        <v>627</v>
      </c>
      <c r="F57" s="206"/>
      <c r="G57" s="206">
        <f t="shared" si="1"/>
        <v>4000</v>
      </c>
      <c r="H57" s="207"/>
      <c r="I57" s="207"/>
      <c r="J57" s="207"/>
      <c r="K57" s="207"/>
      <c r="L57" s="207"/>
      <c r="M57" s="207"/>
      <c r="N57" s="208"/>
      <c r="O57" s="228"/>
      <c r="P57" s="229">
        <v>4000</v>
      </c>
    </row>
    <row r="58" spans="1:16" s="187" customFormat="1" ht="11.25" customHeight="1">
      <c r="A58" s="210"/>
      <c r="B58" s="290"/>
      <c r="C58" s="226"/>
      <c r="D58" s="227"/>
      <c r="E58" s="212" t="s">
        <v>1148</v>
      </c>
      <c r="F58" s="206"/>
      <c r="G58" s="206">
        <f>SUM(H58:P58)</f>
        <v>226</v>
      </c>
      <c r="H58" s="207"/>
      <c r="I58" s="207"/>
      <c r="J58" s="207"/>
      <c r="K58" s="207"/>
      <c r="L58" s="207"/>
      <c r="M58" s="207"/>
      <c r="N58" s="208"/>
      <c r="O58" s="228"/>
      <c r="P58" s="229">
        <v>226</v>
      </c>
    </row>
    <row r="59" spans="1:16" s="187" customFormat="1" ht="11.25" customHeight="1">
      <c r="A59" s="210"/>
      <c r="B59" s="290"/>
      <c r="C59" s="226"/>
      <c r="D59" s="227"/>
      <c r="E59" s="196" t="s">
        <v>1154</v>
      </c>
      <c r="F59" s="206"/>
      <c r="G59" s="206">
        <f t="shared" si="1"/>
        <v>0</v>
      </c>
      <c r="H59" s="207"/>
      <c r="I59" s="207"/>
      <c r="J59" s="207"/>
      <c r="K59" s="207"/>
      <c r="L59" s="207"/>
      <c r="M59" s="207"/>
      <c r="N59" s="208"/>
      <c r="O59" s="228"/>
      <c r="P59" s="229"/>
    </row>
    <row r="60" spans="1:16" s="187" customFormat="1" ht="11.25" customHeight="1">
      <c r="A60" s="1287" t="s">
        <v>1097</v>
      </c>
      <c r="B60" s="1306"/>
      <c r="C60" s="226" t="s">
        <v>950</v>
      </c>
      <c r="D60" s="227"/>
      <c r="E60" s="212" t="s">
        <v>627</v>
      </c>
      <c r="F60" s="206"/>
      <c r="G60" s="206">
        <f t="shared" si="1"/>
        <v>12700</v>
      </c>
      <c r="H60" s="207"/>
      <c r="I60" s="207"/>
      <c r="J60" s="207"/>
      <c r="K60" s="207"/>
      <c r="L60" s="207"/>
      <c r="M60" s="207"/>
      <c r="N60" s="208"/>
      <c r="O60" s="228"/>
      <c r="P60" s="229">
        <v>12700</v>
      </c>
    </row>
    <row r="61" spans="1:16" s="187" customFormat="1" ht="11.25" customHeight="1">
      <c r="A61" s="210"/>
      <c r="B61" s="211"/>
      <c r="C61" s="226"/>
      <c r="D61" s="227"/>
      <c r="E61" s="212" t="s">
        <v>1148</v>
      </c>
      <c r="F61" s="206"/>
      <c r="G61" s="206">
        <f t="shared" si="1"/>
        <v>0</v>
      </c>
      <c r="H61" s="207"/>
      <c r="I61" s="207"/>
      <c r="J61" s="207"/>
      <c r="K61" s="207"/>
      <c r="L61" s="207"/>
      <c r="M61" s="207"/>
      <c r="N61" s="208"/>
      <c r="O61" s="228"/>
      <c r="P61" s="229"/>
    </row>
    <row r="62" spans="1:16" s="187" customFormat="1" ht="11.25" customHeight="1">
      <c r="A62" s="210"/>
      <c r="B62" s="211"/>
      <c r="C62" s="215"/>
      <c r="D62" s="216"/>
      <c r="E62" s="212" t="s">
        <v>1154</v>
      </c>
      <c r="F62" s="206"/>
      <c r="G62" s="206">
        <f t="shared" si="1"/>
        <v>0</v>
      </c>
      <c r="H62" s="217"/>
      <c r="I62" s="217"/>
      <c r="J62" s="217"/>
      <c r="K62" s="217"/>
      <c r="L62" s="217"/>
      <c r="M62" s="217"/>
      <c r="N62" s="218"/>
      <c r="O62" s="206"/>
      <c r="P62" s="209"/>
    </row>
    <row r="63" spans="1:16" s="187" customFormat="1" ht="11.25" customHeight="1">
      <c r="A63" s="1310" t="s">
        <v>1097</v>
      </c>
      <c r="B63" s="1311"/>
      <c r="C63" s="226" t="s">
        <v>946</v>
      </c>
      <c r="D63" s="227"/>
      <c r="E63" s="213" t="s">
        <v>627</v>
      </c>
      <c r="F63" s="228"/>
      <c r="G63" s="228">
        <f t="shared" si="1"/>
        <v>64712</v>
      </c>
      <c r="H63" s="207"/>
      <c r="I63" s="207"/>
      <c r="J63" s="207"/>
      <c r="K63" s="207"/>
      <c r="L63" s="207"/>
      <c r="M63" s="207"/>
      <c r="N63" s="208"/>
      <c r="O63" s="228"/>
      <c r="P63" s="229">
        <v>64712</v>
      </c>
    </row>
    <row r="64" spans="1:16" s="187" customFormat="1" ht="11.25" customHeight="1">
      <c r="A64" s="210"/>
      <c r="B64" s="211"/>
      <c r="C64" s="226"/>
      <c r="D64" s="227"/>
      <c r="E64" s="212" t="s">
        <v>1148</v>
      </c>
      <c r="F64" s="206"/>
      <c r="G64" s="206">
        <f>SUM(H64:P64)</f>
        <v>64712</v>
      </c>
      <c r="H64" s="207"/>
      <c r="I64" s="207"/>
      <c r="J64" s="207"/>
      <c r="K64" s="207"/>
      <c r="L64" s="207"/>
      <c r="M64" s="207"/>
      <c r="N64" s="208"/>
      <c r="O64" s="228"/>
      <c r="P64" s="229">
        <v>64712</v>
      </c>
    </row>
    <row r="65" spans="1:16" s="187" customFormat="1" ht="11.25" customHeight="1">
      <c r="A65" s="210"/>
      <c r="B65" s="211"/>
      <c r="C65" s="226"/>
      <c r="D65" s="227"/>
      <c r="E65" s="196" t="s">
        <v>1154</v>
      </c>
      <c r="F65" s="206"/>
      <c r="G65" s="206">
        <f t="shared" si="1"/>
        <v>0</v>
      </c>
      <c r="H65" s="207"/>
      <c r="I65" s="207"/>
      <c r="J65" s="207"/>
      <c r="K65" s="207"/>
      <c r="L65" s="207"/>
      <c r="M65" s="207"/>
      <c r="N65" s="208"/>
      <c r="O65" s="228"/>
      <c r="P65" s="229"/>
    </row>
    <row r="66" spans="1:16" s="187" customFormat="1" ht="11.25" customHeight="1">
      <c r="A66" s="1287" t="s">
        <v>1097</v>
      </c>
      <c r="B66" s="1288"/>
      <c r="C66" s="226" t="s">
        <v>924</v>
      </c>
      <c r="D66" s="227"/>
      <c r="E66" s="212" t="s">
        <v>627</v>
      </c>
      <c r="F66" s="206"/>
      <c r="G66" s="206">
        <f t="shared" si="1"/>
        <v>53952</v>
      </c>
      <c r="H66" s="207"/>
      <c r="I66" s="207"/>
      <c r="J66" s="207">
        <v>19094</v>
      </c>
      <c r="K66" s="207"/>
      <c r="L66" s="207"/>
      <c r="M66" s="207"/>
      <c r="N66" s="208"/>
      <c r="O66" s="228">
        <v>34858</v>
      </c>
      <c r="P66" s="229"/>
    </row>
    <row r="67" spans="1:16" s="187" customFormat="1" ht="11.25" customHeight="1">
      <c r="A67" s="210"/>
      <c r="B67" s="211"/>
      <c r="C67" s="280"/>
      <c r="D67" s="227"/>
      <c r="E67" s="212" t="s">
        <v>1148</v>
      </c>
      <c r="F67" s="206"/>
      <c r="G67" s="206">
        <f>SUM(H67:P67)</f>
        <v>56281</v>
      </c>
      <c r="H67" s="207"/>
      <c r="I67" s="207"/>
      <c r="J67" s="207">
        <v>20470</v>
      </c>
      <c r="K67" s="207"/>
      <c r="L67" s="207"/>
      <c r="M67" s="207"/>
      <c r="N67" s="208"/>
      <c r="O67" s="228">
        <v>35811</v>
      </c>
      <c r="P67" s="229"/>
    </row>
    <row r="68" spans="1:16" s="187" customFormat="1" ht="11.25" customHeight="1">
      <c r="A68" s="210"/>
      <c r="B68" s="211"/>
      <c r="C68" s="280"/>
      <c r="D68" s="227"/>
      <c r="E68" s="196" t="s">
        <v>1154</v>
      </c>
      <c r="F68" s="206"/>
      <c r="G68" s="206">
        <f t="shared" si="1"/>
        <v>52676</v>
      </c>
      <c r="H68" s="207"/>
      <c r="I68" s="207"/>
      <c r="J68" s="207">
        <v>19365</v>
      </c>
      <c r="K68" s="207"/>
      <c r="L68" s="207"/>
      <c r="M68" s="207"/>
      <c r="N68" s="208"/>
      <c r="O68" s="228">
        <v>33311</v>
      </c>
      <c r="P68" s="229"/>
    </row>
    <row r="69" spans="1:16" s="187" customFormat="1" ht="11.25" customHeight="1">
      <c r="A69" s="1307">
        <v>751153</v>
      </c>
      <c r="B69" s="1288"/>
      <c r="C69" s="1297" t="s">
        <v>735</v>
      </c>
      <c r="D69" s="1297"/>
      <c r="E69" s="212" t="s">
        <v>627</v>
      </c>
      <c r="F69" s="206"/>
      <c r="G69" s="206">
        <f t="shared" si="1"/>
        <v>9400</v>
      </c>
      <c r="H69" s="206"/>
      <c r="I69" s="206"/>
      <c r="J69" s="206">
        <v>9400</v>
      </c>
      <c r="K69" s="206"/>
      <c r="L69" s="206"/>
      <c r="M69" s="206"/>
      <c r="N69" s="206"/>
      <c r="O69" s="206"/>
      <c r="P69" s="209"/>
    </row>
    <row r="70" spans="1:16" s="187" customFormat="1" ht="11.25" customHeight="1">
      <c r="A70" s="244"/>
      <c r="B70" s="282"/>
      <c r="C70" s="215"/>
      <c r="D70" s="245"/>
      <c r="E70" s="212" t="s">
        <v>1148</v>
      </c>
      <c r="F70" s="206"/>
      <c r="G70" s="206">
        <f>SUM(H70:P70)</f>
        <v>34513</v>
      </c>
      <c r="H70" s="206"/>
      <c r="I70" s="206"/>
      <c r="J70" s="206">
        <v>34513</v>
      </c>
      <c r="K70" s="206"/>
      <c r="L70" s="206"/>
      <c r="M70" s="206"/>
      <c r="N70" s="206"/>
      <c r="O70" s="206"/>
      <c r="P70" s="209"/>
    </row>
    <row r="71" spans="1:16" s="187" customFormat="1" ht="11.25" customHeight="1">
      <c r="A71" s="244"/>
      <c r="B71" s="282"/>
      <c r="C71" s="215"/>
      <c r="D71" s="245"/>
      <c r="E71" s="196" t="s">
        <v>1154</v>
      </c>
      <c r="F71" s="206"/>
      <c r="G71" s="206">
        <f t="shared" si="1"/>
        <v>40315</v>
      </c>
      <c r="H71" s="206"/>
      <c r="I71" s="206"/>
      <c r="J71" s="206">
        <v>40315</v>
      </c>
      <c r="K71" s="206"/>
      <c r="L71" s="206"/>
      <c r="M71" s="206"/>
      <c r="N71" s="206"/>
      <c r="O71" s="206"/>
      <c r="P71" s="209"/>
    </row>
    <row r="72" spans="1:16" s="187" customFormat="1" ht="11.25" customHeight="1">
      <c r="A72" s="1302">
        <v>751175</v>
      </c>
      <c r="B72" s="1320"/>
      <c r="C72" s="1323" t="s">
        <v>980</v>
      </c>
      <c r="D72" s="1324"/>
      <c r="E72" s="330" t="s">
        <v>627</v>
      </c>
      <c r="F72" s="333"/>
      <c r="G72" s="332"/>
      <c r="H72" s="331"/>
      <c r="I72" s="331"/>
      <c r="J72" s="331"/>
      <c r="K72" s="331"/>
      <c r="L72" s="331"/>
      <c r="M72" s="331"/>
      <c r="N72" s="335"/>
      <c r="O72" s="336"/>
      <c r="P72" s="334"/>
    </row>
    <row r="73" spans="1:16" s="187" customFormat="1" ht="11.25" customHeight="1">
      <c r="A73" s="327"/>
      <c r="B73" s="328"/>
      <c r="C73" s="329"/>
      <c r="D73" s="328"/>
      <c r="E73" s="212" t="s">
        <v>1148</v>
      </c>
      <c r="F73" s="337"/>
      <c r="G73" s="337">
        <f>SUM(H73:P73)</f>
        <v>1926</v>
      </c>
      <c r="H73" s="221">
        <v>1492</v>
      </c>
      <c r="I73" s="221">
        <v>434</v>
      </c>
      <c r="J73" s="221"/>
      <c r="K73" s="221"/>
      <c r="L73" s="221"/>
      <c r="M73" s="221"/>
      <c r="N73" s="231"/>
      <c r="O73" s="175"/>
      <c r="P73" s="232"/>
    </row>
    <row r="74" spans="1:16" s="187" customFormat="1" ht="11.25" customHeight="1" thickBot="1">
      <c r="A74" s="408"/>
      <c r="B74" s="409"/>
      <c r="C74" s="410"/>
      <c r="D74" s="409"/>
      <c r="E74" s="199" t="s">
        <v>1154</v>
      </c>
      <c r="F74" s="458">
        <v>176</v>
      </c>
      <c r="G74" s="458">
        <f>SUM(H74:P74)</f>
        <v>1926</v>
      </c>
      <c r="H74" s="459">
        <v>1492</v>
      </c>
      <c r="I74" s="459">
        <v>434</v>
      </c>
      <c r="J74" s="459"/>
      <c r="K74" s="459"/>
      <c r="L74" s="459"/>
      <c r="M74" s="459"/>
      <c r="N74" s="460"/>
      <c r="O74" s="461"/>
      <c r="P74" s="462"/>
    </row>
    <row r="75" spans="1:16" s="187" customFormat="1" ht="11.25" customHeight="1" thickTop="1">
      <c r="A75" s="1278" t="s">
        <v>698</v>
      </c>
      <c r="B75" s="1279"/>
      <c r="C75" s="1279"/>
      <c r="D75" s="1279"/>
      <c r="E75" s="1280"/>
      <c r="F75" s="1272" t="s">
        <v>979</v>
      </c>
      <c r="G75" s="1275" t="s">
        <v>700</v>
      </c>
      <c r="H75" s="182" t="s">
        <v>701</v>
      </c>
      <c r="I75" s="182"/>
      <c r="J75" s="182"/>
      <c r="K75" s="183"/>
      <c r="L75" s="183"/>
      <c r="M75" s="182" t="s">
        <v>911</v>
      </c>
      <c r="N75" s="184"/>
      <c r="O75" s="185" t="s">
        <v>912</v>
      </c>
      <c r="P75" s="186" t="s">
        <v>644</v>
      </c>
    </row>
    <row r="76" spans="1:16" s="187" customFormat="1" ht="11.25" customHeight="1">
      <c r="A76" s="1281"/>
      <c r="B76" s="1282"/>
      <c r="C76" s="1282"/>
      <c r="D76" s="1282"/>
      <c r="E76" s="1283"/>
      <c r="F76" s="1273"/>
      <c r="G76" s="1276"/>
      <c r="H76" s="188"/>
      <c r="I76" s="188"/>
      <c r="J76" s="188"/>
      <c r="K76" s="189"/>
      <c r="L76" s="190"/>
      <c r="M76" s="191" t="s">
        <v>913</v>
      </c>
      <c r="N76" s="188"/>
      <c r="O76" s="192" t="s">
        <v>914</v>
      </c>
      <c r="P76" s="193"/>
    </row>
    <row r="77" spans="1:16" s="187" customFormat="1" ht="11.25" customHeight="1">
      <c r="A77" s="1281"/>
      <c r="B77" s="1282"/>
      <c r="C77" s="1282"/>
      <c r="D77" s="1282"/>
      <c r="E77" s="1283"/>
      <c r="F77" s="1273"/>
      <c r="G77" s="1276"/>
      <c r="H77" s="194" t="s">
        <v>795</v>
      </c>
      <c r="I77" s="194" t="s">
        <v>702</v>
      </c>
      <c r="J77" s="194" t="s">
        <v>703</v>
      </c>
      <c r="K77" s="194" t="s">
        <v>704</v>
      </c>
      <c r="L77" s="194" t="s">
        <v>705</v>
      </c>
      <c r="M77" s="194" t="s">
        <v>693</v>
      </c>
      <c r="N77" s="195" t="s">
        <v>640</v>
      </c>
      <c r="O77" s="196"/>
      <c r="P77" s="193"/>
    </row>
    <row r="78" spans="1:16" s="187" customFormat="1" ht="11.25" customHeight="1" thickBot="1">
      <c r="A78" s="1284"/>
      <c r="B78" s="1285"/>
      <c r="C78" s="1285"/>
      <c r="D78" s="1285"/>
      <c r="E78" s="1286"/>
      <c r="F78" s="1274"/>
      <c r="G78" s="1277"/>
      <c r="H78" s="63" t="s">
        <v>706</v>
      </c>
      <c r="I78" s="63" t="s">
        <v>707</v>
      </c>
      <c r="J78" s="63" t="s">
        <v>708</v>
      </c>
      <c r="K78" s="63" t="s">
        <v>709</v>
      </c>
      <c r="L78" s="63" t="s">
        <v>710</v>
      </c>
      <c r="M78" s="197"/>
      <c r="N78" s="198"/>
      <c r="O78" s="199"/>
      <c r="P78" s="200"/>
    </row>
    <row r="79" spans="1:16" s="187" customFormat="1" ht="11.25" customHeight="1" thickTop="1">
      <c r="A79" s="1287" t="s">
        <v>1085</v>
      </c>
      <c r="B79" s="1288"/>
      <c r="C79" s="1289" t="s">
        <v>940</v>
      </c>
      <c r="D79" s="1290"/>
      <c r="E79" s="212" t="s">
        <v>824</v>
      </c>
      <c r="F79" s="206"/>
      <c r="G79" s="206">
        <f aca="true" t="shared" si="2" ref="G79:G92">SUM(H79:P79)</f>
        <v>4850</v>
      </c>
      <c r="H79" s="217"/>
      <c r="I79" s="217"/>
      <c r="J79" s="217">
        <v>1000</v>
      </c>
      <c r="K79" s="217">
        <v>3850</v>
      </c>
      <c r="L79" s="217"/>
      <c r="M79" s="217"/>
      <c r="N79" s="218"/>
      <c r="O79" s="206"/>
      <c r="P79" s="209"/>
    </row>
    <row r="80" spans="1:16" s="187" customFormat="1" ht="11.25" customHeight="1">
      <c r="A80" s="210"/>
      <c r="B80" s="211"/>
      <c r="C80" s="280"/>
      <c r="D80" s="227"/>
      <c r="E80" s="212" t="s">
        <v>1148</v>
      </c>
      <c r="F80" s="206"/>
      <c r="G80" s="206">
        <f>SUM(H80:P80)</f>
        <v>4850</v>
      </c>
      <c r="H80" s="207"/>
      <c r="I80" s="207"/>
      <c r="J80" s="207">
        <v>1000</v>
      </c>
      <c r="K80" s="207">
        <v>3850</v>
      </c>
      <c r="L80" s="207"/>
      <c r="M80" s="207"/>
      <c r="N80" s="208"/>
      <c r="O80" s="206"/>
      <c r="P80" s="209"/>
    </row>
    <row r="81" spans="1:16" s="187" customFormat="1" ht="11.25" customHeight="1">
      <c r="A81" s="210"/>
      <c r="B81" s="211"/>
      <c r="C81" s="280"/>
      <c r="D81" s="227"/>
      <c r="E81" s="196" t="s">
        <v>1154</v>
      </c>
      <c r="F81" s="206"/>
      <c r="G81" s="206">
        <f t="shared" si="2"/>
        <v>4088</v>
      </c>
      <c r="H81" s="207"/>
      <c r="I81" s="207"/>
      <c r="J81" s="207">
        <v>238</v>
      </c>
      <c r="K81" s="207">
        <v>3850</v>
      </c>
      <c r="L81" s="207"/>
      <c r="M81" s="207"/>
      <c r="N81" s="208"/>
      <c r="O81" s="206"/>
      <c r="P81" s="209"/>
    </row>
    <row r="82" spans="1:16" s="187" customFormat="1" ht="11.25" customHeight="1">
      <c r="A82" s="1287" t="s">
        <v>1086</v>
      </c>
      <c r="B82" s="1312"/>
      <c r="C82" s="189" t="s">
        <v>720</v>
      </c>
      <c r="D82" s="189"/>
      <c r="E82" s="212" t="s">
        <v>824</v>
      </c>
      <c r="F82" s="206"/>
      <c r="G82" s="206">
        <f t="shared" si="2"/>
        <v>200</v>
      </c>
      <c r="H82" s="207"/>
      <c r="I82" s="207"/>
      <c r="J82" s="207">
        <v>200</v>
      </c>
      <c r="K82" s="207"/>
      <c r="L82" s="207"/>
      <c r="M82" s="207"/>
      <c r="N82" s="208"/>
      <c r="O82" s="206"/>
      <c r="P82" s="209"/>
    </row>
    <row r="83" spans="1:16" s="187" customFormat="1" ht="11.25" customHeight="1">
      <c r="A83" s="210"/>
      <c r="B83" s="211"/>
      <c r="C83" s="189"/>
      <c r="D83" s="189"/>
      <c r="E83" s="212" t="s">
        <v>1148</v>
      </c>
      <c r="F83" s="206"/>
      <c r="G83" s="206">
        <f>SUM(H83:P83)</f>
        <v>200</v>
      </c>
      <c r="H83" s="207"/>
      <c r="I83" s="207"/>
      <c r="J83" s="207">
        <v>200</v>
      </c>
      <c r="K83" s="207"/>
      <c r="L83" s="207"/>
      <c r="M83" s="207"/>
      <c r="N83" s="208"/>
      <c r="O83" s="206"/>
      <c r="P83" s="209"/>
    </row>
    <row r="84" spans="1:16" s="187" customFormat="1" ht="11.25" customHeight="1">
      <c r="A84" s="210"/>
      <c r="B84" s="211"/>
      <c r="C84" s="189"/>
      <c r="D84" s="189"/>
      <c r="E84" s="196" t="s">
        <v>1154</v>
      </c>
      <c r="F84" s="206"/>
      <c r="G84" s="206">
        <f t="shared" si="2"/>
        <v>128</v>
      </c>
      <c r="H84" s="207"/>
      <c r="I84" s="207"/>
      <c r="J84" s="207">
        <v>128</v>
      </c>
      <c r="K84" s="207"/>
      <c r="L84" s="207"/>
      <c r="M84" s="207"/>
      <c r="N84" s="208"/>
      <c r="O84" s="206"/>
      <c r="P84" s="209"/>
    </row>
    <row r="85" spans="1:16" s="187" customFormat="1" ht="12">
      <c r="A85" s="1287" t="s">
        <v>1087</v>
      </c>
      <c r="B85" s="1288"/>
      <c r="C85" s="189" t="s">
        <v>719</v>
      </c>
      <c r="D85" s="189"/>
      <c r="E85" s="212" t="s">
        <v>824</v>
      </c>
      <c r="F85" s="206">
        <v>15000</v>
      </c>
      <c r="G85" s="206">
        <f t="shared" si="2"/>
        <v>42859</v>
      </c>
      <c r="H85" s="207">
        <v>27492</v>
      </c>
      <c r="I85" s="207">
        <v>9867</v>
      </c>
      <c r="J85" s="207">
        <v>5500</v>
      </c>
      <c r="K85" s="207"/>
      <c r="L85" s="207"/>
      <c r="M85" s="207"/>
      <c r="N85" s="208"/>
      <c r="O85" s="206"/>
      <c r="P85" s="209"/>
    </row>
    <row r="86" spans="1:16" s="187" customFormat="1" ht="12">
      <c r="A86" s="210"/>
      <c r="B86" s="211"/>
      <c r="C86" s="189"/>
      <c r="D86" s="189"/>
      <c r="E86" s="212" t="s">
        <v>1148</v>
      </c>
      <c r="F86" s="206">
        <v>23794</v>
      </c>
      <c r="G86" s="206">
        <f>SUM(H86:P86)</f>
        <v>57608</v>
      </c>
      <c r="H86" s="207">
        <v>30027</v>
      </c>
      <c r="I86" s="207">
        <v>12511</v>
      </c>
      <c r="J86" s="207">
        <v>15070</v>
      </c>
      <c r="K86" s="207"/>
      <c r="L86" s="207"/>
      <c r="M86" s="207"/>
      <c r="N86" s="208"/>
      <c r="O86" s="206"/>
      <c r="P86" s="209"/>
    </row>
    <row r="87" spans="1:16" s="187" customFormat="1" ht="12">
      <c r="A87" s="210"/>
      <c r="B87" s="211"/>
      <c r="C87" s="189"/>
      <c r="D87" s="189"/>
      <c r="E87" s="196" t="s">
        <v>1154</v>
      </c>
      <c r="F87" s="206">
        <v>27052</v>
      </c>
      <c r="G87" s="206">
        <f t="shared" si="2"/>
        <v>44409</v>
      </c>
      <c r="H87" s="207">
        <v>30336</v>
      </c>
      <c r="I87" s="207">
        <v>12567</v>
      </c>
      <c r="J87" s="207">
        <v>1506</v>
      </c>
      <c r="K87" s="207"/>
      <c r="L87" s="207"/>
      <c r="M87" s="207"/>
      <c r="N87" s="208"/>
      <c r="O87" s="206"/>
      <c r="P87" s="209"/>
    </row>
    <row r="88" spans="1:16" s="187" customFormat="1" ht="12">
      <c r="A88" s="1287" t="s">
        <v>1088</v>
      </c>
      <c r="B88" s="1288"/>
      <c r="C88" s="189" t="s">
        <v>721</v>
      </c>
      <c r="D88" s="189"/>
      <c r="E88" s="212" t="s">
        <v>824</v>
      </c>
      <c r="F88" s="206"/>
      <c r="G88" s="206">
        <f t="shared" si="2"/>
        <v>5300</v>
      </c>
      <c r="H88" s="207"/>
      <c r="I88" s="207"/>
      <c r="J88" s="207">
        <v>5300</v>
      </c>
      <c r="K88" s="207"/>
      <c r="L88" s="207"/>
      <c r="M88" s="207"/>
      <c r="N88" s="208"/>
      <c r="O88" s="206"/>
      <c r="P88" s="209"/>
    </row>
    <row r="89" spans="1:16" s="187" customFormat="1" ht="12">
      <c r="A89" s="210"/>
      <c r="B89" s="211"/>
      <c r="C89" s="189"/>
      <c r="D89" s="189"/>
      <c r="E89" s="212" t="s">
        <v>1148</v>
      </c>
      <c r="F89" s="206"/>
      <c r="G89" s="206">
        <f>SUM(H89:P89)</f>
        <v>5300</v>
      </c>
      <c r="H89" s="207"/>
      <c r="I89" s="207"/>
      <c r="J89" s="207">
        <v>5300</v>
      </c>
      <c r="K89" s="207"/>
      <c r="L89" s="207"/>
      <c r="M89" s="207"/>
      <c r="N89" s="208"/>
      <c r="O89" s="206"/>
      <c r="P89" s="209"/>
    </row>
    <row r="90" spans="1:16" s="187" customFormat="1" ht="12">
      <c r="A90" s="210"/>
      <c r="B90" s="211"/>
      <c r="C90" s="189"/>
      <c r="D90" s="189"/>
      <c r="E90" s="196" t="s">
        <v>1154</v>
      </c>
      <c r="F90" s="206"/>
      <c r="G90" s="206">
        <f t="shared" si="2"/>
        <v>4688</v>
      </c>
      <c r="H90" s="207"/>
      <c r="I90" s="207"/>
      <c r="J90" s="207">
        <v>4688</v>
      </c>
      <c r="K90" s="207"/>
      <c r="L90" s="207"/>
      <c r="M90" s="207"/>
      <c r="N90" s="208"/>
      <c r="O90" s="206"/>
      <c r="P90" s="209"/>
    </row>
    <row r="91" spans="1:16" s="187" customFormat="1" ht="12">
      <c r="A91" s="1287" t="s">
        <v>1089</v>
      </c>
      <c r="B91" s="1288"/>
      <c r="C91" s="219" t="s">
        <v>722</v>
      </c>
      <c r="D91" s="219"/>
      <c r="E91" s="212" t="s">
        <v>824</v>
      </c>
      <c r="F91" s="206">
        <v>1500</v>
      </c>
      <c r="G91" s="206">
        <f t="shared" si="2"/>
        <v>54650</v>
      </c>
      <c r="H91" s="217"/>
      <c r="I91" s="217"/>
      <c r="J91" s="217">
        <v>5160</v>
      </c>
      <c r="K91" s="217">
        <v>19820</v>
      </c>
      <c r="L91" s="217"/>
      <c r="M91" s="217">
        <v>2000</v>
      </c>
      <c r="N91" s="218">
        <v>22670</v>
      </c>
      <c r="O91" s="206"/>
      <c r="P91" s="209">
        <v>5000</v>
      </c>
    </row>
    <row r="92" spans="1:16" s="187" customFormat="1" ht="12">
      <c r="A92" s="210"/>
      <c r="B92" s="211"/>
      <c r="C92" s="189"/>
      <c r="D92" s="189"/>
      <c r="E92" s="212" t="s">
        <v>1148</v>
      </c>
      <c r="F92" s="206">
        <v>16500</v>
      </c>
      <c r="G92" s="206">
        <f t="shared" si="2"/>
        <v>71841</v>
      </c>
      <c r="H92" s="207"/>
      <c r="I92" s="207"/>
      <c r="J92" s="207">
        <v>5160</v>
      </c>
      <c r="K92" s="207">
        <v>19754</v>
      </c>
      <c r="L92" s="207"/>
      <c r="M92" s="207">
        <v>2000</v>
      </c>
      <c r="N92" s="208">
        <v>44927</v>
      </c>
      <c r="O92" s="206"/>
      <c r="P92" s="209"/>
    </row>
    <row r="93" spans="1:16" s="187" customFormat="1" ht="12">
      <c r="A93" s="210"/>
      <c r="B93" s="211"/>
      <c r="C93" s="189"/>
      <c r="D93" s="189"/>
      <c r="E93" s="196" t="s">
        <v>1154</v>
      </c>
      <c r="F93" s="206">
        <v>15832</v>
      </c>
      <c r="G93" s="206">
        <f aca="true" t="shared" si="3" ref="G93:G138">SUM(H93:P93)</f>
        <v>70901</v>
      </c>
      <c r="H93" s="207"/>
      <c r="I93" s="207"/>
      <c r="J93" s="207">
        <v>7887</v>
      </c>
      <c r="K93" s="207">
        <v>18387</v>
      </c>
      <c r="L93" s="207"/>
      <c r="M93" s="207"/>
      <c r="N93" s="208">
        <v>44627</v>
      </c>
      <c r="O93" s="206"/>
      <c r="P93" s="209"/>
    </row>
    <row r="94" spans="1:16" s="187" customFormat="1" ht="12">
      <c r="A94" s="1287"/>
      <c r="B94" s="1288"/>
      <c r="C94" s="189" t="s">
        <v>723</v>
      </c>
      <c r="D94" s="189"/>
      <c r="E94" s="212" t="s">
        <v>824</v>
      </c>
      <c r="F94" s="206"/>
      <c r="G94" s="206">
        <f t="shared" si="3"/>
        <v>9600</v>
      </c>
      <c r="H94" s="207"/>
      <c r="I94" s="207"/>
      <c r="J94" s="207">
        <v>6100</v>
      </c>
      <c r="K94" s="207">
        <v>3500</v>
      </c>
      <c r="L94" s="207"/>
      <c r="M94" s="207"/>
      <c r="N94" s="208"/>
      <c r="O94" s="206"/>
      <c r="P94" s="209"/>
    </row>
    <row r="95" spans="1:16" s="187" customFormat="1" ht="12">
      <c r="A95" s="210"/>
      <c r="B95" s="211"/>
      <c r="C95" s="189"/>
      <c r="D95" s="189"/>
      <c r="E95" s="212" t="s">
        <v>1148</v>
      </c>
      <c r="F95" s="206"/>
      <c r="G95" s="206">
        <f>SUM(H95:P95)</f>
        <v>19223</v>
      </c>
      <c r="H95" s="207"/>
      <c r="I95" s="207"/>
      <c r="J95" s="207">
        <v>4840</v>
      </c>
      <c r="K95" s="207">
        <v>14213</v>
      </c>
      <c r="L95" s="207"/>
      <c r="M95" s="207">
        <v>170</v>
      </c>
      <c r="N95" s="208"/>
      <c r="O95" s="206"/>
      <c r="P95" s="209"/>
    </row>
    <row r="96" spans="1:16" s="187" customFormat="1" ht="12">
      <c r="A96" s="210"/>
      <c r="B96" s="211"/>
      <c r="C96" s="189"/>
      <c r="D96" s="189"/>
      <c r="E96" s="196" t="s">
        <v>1154</v>
      </c>
      <c r="F96" s="206"/>
      <c r="G96" s="206">
        <f t="shared" si="3"/>
        <v>20832</v>
      </c>
      <c r="H96" s="207"/>
      <c r="I96" s="207"/>
      <c r="J96" s="207">
        <v>6423</v>
      </c>
      <c r="K96" s="207">
        <v>14239</v>
      </c>
      <c r="L96" s="207"/>
      <c r="M96" s="207">
        <v>170</v>
      </c>
      <c r="N96" s="208"/>
      <c r="O96" s="206"/>
      <c r="P96" s="209"/>
    </row>
    <row r="97" spans="1:16" s="187" customFormat="1" ht="12">
      <c r="A97" s="1287"/>
      <c r="B97" s="1288"/>
      <c r="C97" s="219" t="s">
        <v>724</v>
      </c>
      <c r="D97" s="219"/>
      <c r="E97" s="212" t="s">
        <v>824</v>
      </c>
      <c r="F97" s="206"/>
      <c r="G97" s="206">
        <f t="shared" si="3"/>
        <v>5000</v>
      </c>
      <c r="H97" s="217"/>
      <c r="I97" s="217"/>
      <c r="J97" s="217">
        <v>2000</v>
      </c>
      <c r="K97" s="217"/>
      <c r="L97" s="217"/>
      <c r="M97" s="217"/>
      <c r="N97" s="218"/>
      <c r="O97" s="206"/>
      <c r="P97" s="209">
        <v>3000</v>
      </c>
    </row>
    <row r="98" spans="1:16" s="187" customFormat="1" ht="12">
      <c r="A98" s="210"/>
      <c r="B98" s="211"/>
      <c r="C98" s="189"/>
      <c r="D98" s="189"/>
      <c r="E98" s="212" t="s">
        <v>1148</v>
      </c>
      <c r="F98" s="206">
        <v>4400</v>
      </c>
      <c r="G98" s="206">
        <f>SUM(H98:P98)</f>
        <v>8125</v>
      </c>
      <c r="H98" s="207"/>
      <c r="I98" s="207"/>
      <c r="J98" s="207">
        <v>6500</v>
      </c>
      <c r="K98" s="207">
        <v>1000</v>
      </c>
      <c r="L98" s="207"/>
      <c r="M98" s="207"/>
      <c r="N98" s="208">
        <v>625</v>
      </c>
      <c r="O98" s="206"/>
      <c r="P98" s="209"/>
    </row>
    <row r="99" spans="1:16" s="187" customFormat="1" ht="12">
      <c r="A99" s="210"/>
      <c r="B99" s="211"/>
      <c r="C99" s="189"/>
      <c r="D99" s="189"/>
      <c r="E99" s="196" t="s">
        <v>1154</v>
      </c>
      <c r="F99" s="206">
        <v>1154</v>
      </c>
      <c r="G99" s="206">
        <f t="shared" si="3"/>
        <v>8134</v>
      </c>
      <c r="H99" s="207"/>
      <c r="I99" s="207"/>
      <c r="J99" s="207">
        <v>6509</v>
      </c>
      <c r="K99" s="207">
        <v>1000</v>
      </c>
      <c r="L99" s="207"/>
      <c r="M99" s="207"/>
      <c r="N99" s="208">
        <v>625</v>
      </c>
      <c r="O99" s="206"/>
      <c r="P99" s="209"/>
    </row>
    <row r="100" spans="1:16" s="187" customFormat="1" ht="12">
      <c r="A100" s="1287"/>
      <c r="B100" s="1288"/>
      <c r="C100" s="189" t="s">
        <v>725</v>
      </c>
      <c r="D100" s="189"/>
      <c r="E100" s="212" t="s">
        <v>824</v>
      </c>
      <c r="F100" s="206"/>
      <c r="G100" s="206">
        <f t="shared" si="3"/>
        <v>7500</v>
      </c>
      <c r="H100" s="207"/>
      <c r="I100" s="207"/>
      <c r="J100" s="207">
        <v>2500</v>
      </c>
      <c r="K100" s="207">
        <v>5000</v>
      </c>
      <c r="L100" s="207"/>
      <c r="M100" s="207"/>
      <c r="N100" s="208"/>
      <c r="O100" s="206"/>
      <c r="P100" s="209"/>
    </row>
    <row r="101" spans="1:16" s="187" customFormat="1" ht="12">
      <c r="A101" s="210"/>
      <c r="B101" s="211"/>
      <c r="C101" s="189"/>
      <c r="D101" s="189"/>
      <c r="E101" s="212" t="s">
        <v>1148</v>
      </c>
      <c r="F101" s="206"/>
      <c r="G101" s="206">
        <f>SUM(H101:P101)</f>
        <v>8563</v>
      </c>
      <c r="H101" s="207"/>
      <c r="I101" s="207"/>
      <c r="J101" s="207">
        <v>3125</v>
      </c>
      <c r="K101" s="207">
        <v>5438</v>
      </c>
      <c r="L101" s="207"/>
      <c r="M101" s="207"/>
      <c r="N101" s="208"/>
      <c r="O101" s="206"/>
      <c r="P101" s="209"/>
    </row>
    <row r="102" spans="1:16" s="187" customFormat="1" ht="12">
      <c r="A102" s="210"/>
      <c r="B102" s="211"/>
      <c r="C102" s="189"/>
      <c r="D102" s="189"/>
      <c r="E102" s="196" t="s">
        <v>1154</v>
      </c>
      <c r="F102" s="206">
        <v>292</v>
      </c>
      <c r="G102" s="206">
        <f t="shared" si="3"/>
        <v>7496</v>
      </c>
      <c r="H102" s="207"/>
      <c r="I102" s="207"/>
      <c r="J102" s="207">
        <v>2058</v>
      </c>
      <c r="K102" s="207">
        <v>5438</v>
      </c>
      <c r="L102" s="207"/>
      <c r="M102" s="207"/>
      <c r="N102" s="208"/>
      <c r="O102" s="206"/>
      <c r="P102" s="209"/>
    </row>
    <row r="103" spans="1:16" s="187" customFormat="1" ht="12" customHeight="1">
      <c r="A103" s="1287" t="s">
        <v>1084</v>
      </c>
      <c r="B103" s="1288"/>
      <c r="C103" s="219" t="s">
        <v>726</v>
      </c>
      <c r="D103" s="219"/>
      <c r="E103" s="212" t="s">
        <v>824</v>
      </c>
      <c r="F103" s="206"/>
      <c r="G103" s="206">
        <f t="shared" si="3"/>
        <v>33370</v>
      </c>
      <c r="H103" s="220"/>
      <c r="I103" s="220"/>
      <c r="J103" s="221">
        <v>1600</v>
      </c>
      <c r="K103" s="221">
        <v>400</v>
      </c>
      <c r="L103" s="222"/>
      <c r="M103" s="221">
        <v>3445</v>
      </c>
      <c r="N103" s="218">
        <v>17925</v>
      </c>
      <c r="O103" s="206"/>
      <c r="P103" s="209">
        <v>10000</v>
      </c>
    </row>
    <row r="104" spans="1:16" s="187" customFormat="1" ht="12" customHeight="1">
      <c r="A104" s="210"/>
      <c r="B104" s="211"/>
      <c r="C104" s="189"/>
      <c r="D104" s="189"/>
      <c r="E104" s="212" t="s">
        <v>1148</v>
      </c>
      <c r="F104" s="306">
        <v>17000</v>
      </c>
      <c r="G104" s="306">
        <f>SUM(H104:P104)</f>
        <v>56284</v>
      </c>
      <c r="H104" s="405"/>
      <c r="I104" s="405"/>
      <c r="J104" s="406">
        <v>1600</v>
      </c>
      <c r="K104" s="406">
        <v>361</v>
      </c>
      <c r="L104" s="407"/>
      <c r="M104" s="406">
        <v>3445</v>
      </c>
      <c r="N104" s="347">
        <v>50878</v>
      </c>
      <c r="O104" s="306"/>
      <c r="P104" s="242"/>
    </row>
    <row r="105" spans="1:16" s="187" customFormat="1" ht="12" customHeight="1">
      <c r="A105" s="297"/>
      <c r="B105" s="345"/>
      <c r="C105" s="404"/>
      <c r="D105" s="404"/>
      <c r="E105" s="196" t="s">
        <v>1154</v>
      </c>
      <c r="F105" s="306">
        <v>18563</v>
      </c>
      <c r="G105" s="306">
        <f>SUM(H105:P105)</f>
        <v>40051</v>
      </c>
      <c r="H105" s="405"/>
      <c r="I105" s="405"/>
      <c r="J105" s="406">
        <v>1643</v>
      </c>
      <c r="K105" s="406">
        <v>366</v>
      </c>
      <c r="L105" s="407"/>
      <c r="M105" s="406">
        <v>3445</v>
      </c>
      <c r="N105" s="347">
        <v>34597</v>
      </c>
      <c r="O105" s="306"/>
      <c r="P105" s="242"/>
    </row>
    <row r="106" spans="1:16" s="187" customFormat="1" ht="12">
      <c r="A106" s="1300" t="s">
        <v>915</v>
      </c>
      <c r="B106" s="1301"/>
      <c r="C106" s="212" t="s">
        <v>1119</v>
      </c>
      <c r="D106" s="212"/>
      <c r="E106" s="212" t="s">
        <v>824</v>
      </c>
      <c r="F106" s="206">
        <v>2000</v>
      </c>
      <c r="G106" s="206">
        <f t="shared" si="3"/>
        <v>5700</v>
      </c>
      <c r="H106" s="206"/>
      <c r="I106" s="206"/>
      <c r="J106" s="206">
        <v>5700</v>
      </c>
      <c r="K106" s="206"/>
      <c r="L106" s="206"/>
      <c r="M106" s="206"/>
      <c r="N106" s="206"/>
      <c r="O106" s="212"/>
      <c r="P106" s="209"/>
    </row>
    <row r="107" spans="1:16" s="187" customFormat="1" ht="12">
      <c r="A107" s="210"/>
      <c r="B107" s="211"/>
      <c r="C107" s="189"/>
      <c r="D107" s="189"/>
      <c r="E107" s="212" t="s">
        <v>1149</v>
      </c>
      <c r="F107" s="206">
        <v>2900</v>
      </c>
      <c r="G107" s="206">
        <f>SUM(H107:P107)</f>
        <v>6600</v>
      </c>
      <c r="H107" s="207"/>
      <c r="I107" s="207"/>
      <c r="J107" s="207">
        <v>6600</v>
      </c>
      <c r="K107" s="207"/>
      <c r="L107" s="207"/>
      <c r="M107" s="207"/>
      <c r="N107" s="208"/>
      <c r="O107" s="212"/>
      <c r="P107" s="209"/>
    </row>
    <row r="108" spans="1:16" s="187" customFormat="1" ht="12">
      <c r="A108" s="210"/>
      <c r="B108" s="211"/>
      <c r="C108" s="189"/>
      <c r="D108" s="189"/>
      <c r="E108" s="196" t="s">
        <v>1154</v>
      </c>
      <c r="F108" s="206">
        <v>4492</v>
      </c>
      <c r="G108" s="206">
        <f t="shared" si="3"/>
        <v>7768</v>
      </c>
      <c r="H108" s="207"/>
      <c r="I108" s="207"/>
      <c r="J108" s="207">
        <v>7768</v>
      </c>
      <c r="K108" s="207"/>
      <c r="L108" s="207"/>
      <c r="M108" s="207"/>
      <c r="N108" s="208"/>
      <c r="O108" s="212"/>
      <c r="P108" s="209"/>
    </row>
    <row r="109" spans="1:16" s="187" customFormat="1" ht="12">
      <c r="A109" s="1287" t="s">
        <v>1083</v>
      </c>
      <c r="B109" s="1288"/>
      <c r="C109" s="189" t="s">
        <v>727</v>
      </c>
      <c r="D109" s="189"/>
      <c r="E109" s="212" t="s">
        <v>824</v>
      </c>
      <c r="F109" s="206"/>
      <c r="G109" s="206">
        <f t="shared" si="3"/>
        <v>55852</v>
      </c>
      <c r="H109" s="207"/>
      <c r="I109" s="207"/>
      <c r="J109" s="207">
        <v>54338</v>
      </c>
      <c r="K109" s="207"/>
      <c r="L109" s="207"/>
      <c r="M109" s="207"/>
      <c r="N109" s="208">
        <v>1514</v>
      </c>
      <c r="O109" s="212"/>
      <c r="P109" s="209"/>
    </row>
    <row r="110" spans="1:16" s="187" customFormat="1" ht="12">
      <c r="A110" s="210"/>
      <c r="B110" s="211"/>
      <c r="C110" s="189"/>
      <c r="D110" s="189"/>
      <c r="E110" s="212" t="s">
        <v>1148</v>
      </c>
      <c r="F110" s="206"/>
      <c r="G110" s="206">
        <f>SUM(H110:P110)</f>
        <v>57852</v>
      </c>
      <c r="H110" s="207"/>
      <c r="I110" s="207"/>
      <c r="J110" s="207">
        <v>54338</v>
      </c>
      <c r="K110" s="207"/>
      <c r="L110" s="207"/>
      <c r="M110" s="207"/>
      <c r="N110" s="208">
        <v>3514</v>
      </c>
      <c r="O110" s="212"/>
      <c r="P110" s="209"/>
    </row>
    <row r="111" spans="1:16" s="187" customFormat="1" ht="12">
      <c r="A111" s="210"/>
      <c r="B111" s="211"/>
      <c r="C111" s="189"/>
      <c r="D111" s="189"/>
      <c r="E111" s="196" t="s">
        <v>1154</v>
      </c>
      <c r="F111" s="206"/>
      <c r="G111" s="206">
        <f t="shared" si="3"/>
        <v>54792</v>
      </c>
      <c r="H111" s="207"/>
      <c r="I111" s="207"/>
      <c r="J111" s="207">
        <v>53278</v>
      </c>
      <c r="K111" s="207"/>
      <c r="L111" s="207"/>
      <c r="M111" s="207"/>
      <c r="N111" s="208">
        <v>1514</v>
      </c>
      <c r="O111" s="212"/>
      <c r="P111" s="209"/>
    </row>
    <row r="112" spans="1:16" s="187" customFormat="1" ht="12">
      <c r="A112" s="1287" t="s">
        <v>917</v>
      </c>
      <c r="B112" s="1288"/>
      <c r="C112" s="1289" t="s">
        <v>1019</v>
      </c>
      <c r="D112" s="1296"/>
      <c r="E112" s="212" t="s">
        <v>824</v>
      </c>
      <c r="F112" s="206"/>
      <c r="G112" s="206">
        <f aca="true" t="shared" si="4" ref="G112:G120">SUM(H112:P112)</f>
        <v>7561</v>
      </c>
      <c r="H112" s="217"/>
      <c r="I112" s="217"/>
      <c r="J112" s="217"/>
      <c r="K112" s="217">
        <v>7561</v>
      </c>
      <c r="L112" s="217"/>
      <c r="M112" s="217"/>
      <c r="N112" s="218"/>
      <c r="O112" s="212"/>
      <c r="P112" s="209"/>
    </row>
    <row r="113" spans="1:16" s="187" customFormat="1" ht="12">
      <c r="A113" s="210"/>
      <c r="B113" s="282"/>
      <c r="C113" s="215"/>
      <c r="D113" s="216"/>
      <c r="E113" s="212" t="s">
        <v>1148</v>
      </c>
      <c r="F113" s="228"/>
      <c r="G113" s="228">
        <f>SUM(H113:P113)</f>
        <v>7561</v>
      </c>
      <c r="H113" s="206"/>
      <c r="I113" s="217"/>
      <c r="J113" s="217"/>
      <c r="K113" s="217">
        <v>7561</v>
      </c>
      <c r="L113" s="217"/>
      <c r="M113" s="217"/>
      <c r="N113" s="218"/>
      <c r="O113" s="212"/>
      <c r="P113" s="209"/>
    </row>
    <row r="114" spans="1:16" s="187" customFormat="1" ht="12">
      <c r="A114" s="210"/>
      <c r="B114" s="282"/>
      <c r="C114" s="215"/>
      <c r="D114" s="216"/>
      <c r="E114" s="196" t="s">
        <v>1154</v>
      </c>
      <c r="F114" s="228"/>
      <c r="G114" s="228">
        <f t="shared" si="4"/>
        <v>6989</v>
      </c>
      <c r="H114" s="283"/>
      <c r="I114" s="283"/>
      <c r="J114" s="283">
        <v>52</v>
      </c>
      <c r="K114" s="283">
        <v>6937</v>
      </c>
      <c r="L114" s="283"/>
      <c r="M114" s="283"/>
      <c r="N114" s="284"/>
      <c r="O114" s="196"/>
      <c r="P114" s="285"/>
    </row>
    <row r="115" spans="1:16" s="187" customFormat="1" ht="12">
      <c r="A115" s="1326">
        <v>751922</v>
      </c>
      <c r="B115" s="1327"/>
      <c r="C115" s="1298" t="s">
        <v>918</v>
      </c>
      <c r="D115" s="1299"/>
      <c r="E115" s="212" t="s">
        <v>824</v>
      </c>
      <c r="F115" s="206"/>
      <c r="G115" s="206">
        <f t="shared" si="4"/>
        <v>0</v>
      </c>
      <c r="H115" s="303"/>
      <c r="I115" s="303"/>
      <c r="J115" s="303"/>
      <c r="K115" s="303"/>
      <c r="L115" s="303"/>
      <c r="M115" s="212"/>
      <c r="N115" s="212"/>
      <c r="O115" s="212"/>
      <c r="P115" s="304"/>
    </row>
    <row r="116" spans="1:16" s="187" customFormat="1" ht="12">
      <c r="A116" s="248"/>
      <c r="B116" s="249"/>
      <c r="C116" s="223"/>
      <c r="D116" s="250"/>
      <c r="E116" s="212" t="s">
        <v>1148</v>
      </c>
      <c r="F116" s="228"/>
      <c r="G116" s="228">
        <f>SUM(H116:P116)</f>
        <v>18831</v>
      </c>
      <c r="H116" s="453"/>
      <c r="I116" s="454"/>
      <c r="J116" s="281">
        <v>18831</v>
      </c>
      <c r="K116" s="454"/>
      <c r="L116" s="454"/>
      <c r="M116" s="190"/>
      <c r="N116" s="190"/>
      <c r="O116" s="212"/>
      <c r="P116" s="304"/>
    </row>
    <row r="117" spans="1:16" s="187" customFormat="1" ht="12">
      <c r="A117" s="248"/>
      <c r="B117" s="249"/>
      <c r="C117" s="223"/>
      <c r="D117" s="250"/>
      <c r="E117" s="196" t="s">
        <v>1154</v>
      </c>
      <c r="F117" s="228">
        <v>22495</v>
      </c>
      <c r="G117" s="228">
        <f t="shared" si="4"/>
        <v>18999</v>
      </c>
      <c r="H117" s="453"/>
      <c r="I117" s="454"/>
      <c r="J117" s="281">
        <v>18999</v>
      </c>
      <c r="K117" s="454"/>
      <c r="L117" s="454"/>
      <c r="M117" s="190"/>
      <c r="N117" s="190"/>
      <c r="O117" s="196"/>
      <c r="P117" s="224"/>
    </row>
    <row r="118" spans="1:16" s="187" customFormat="1" ht="12">
      <c r="A118" s="1287" t="s">
        <v>1078</v>
      </c>
      <c r="B118" s="1312"/>
      <c r="C118" s="189" t="s">
        <v>916</v>
      </c>
      <c r="D118" s="189"/>
      <c r="E118" s="212" t="s">
        <v>824</v>
      </c>
      <c r="F118" s="206">
        <v>2682452</v>
      </c>
      <c r="G118" s="206">
        <f t="shared" si="4"/>
        <v>0</v>
      </c>
      <c r="H118" s="207"/>
      <c r="I118" s="207"/>
      <c r="J118" s="207"/>
      <c r="K118" s="207"/>
      <c r="L118" s="207"/>
      <c r="M118" s="207"/>
      <c r="N118" s="208"/>
      <c r="O118" s="212"/>
      <c r="P118" s="209"/>
    </row>
    <row r="119" spans="1:16" s="187" customFormat="1" ht="12">
      <c r="A119" s="210"/>
      <c r="B119" s="211"/>
      <c r="C119" s="189"/>
      <c r="D119" s="189"/>
      <c r="E119" s="212" t="s">
        <v>1148</v>
      </c>
      <c r="F119" s="206">
        <v>2781779</v>
      </c>
      <c r="G119" s="206">
        <f>SUM(H119:P119)</f>
        <v>0</v>
      </c>
      <c r="H119" s="207"/>
      <c r="I119" s="207"/>
      <c r="J119" s="207"/>
      <c r="K119" s="207"/>
      <c r="L119" s="207"/>
      <c r="M119" s="207"/>
      <c r="N119" s="208"/>
      <c r="O119" s="212"/>
      <c r="P119" s="209"/>
    </row>
    <row r="120" spans="1:16" s="187" customFormat="1" ht="12">
      <c r="A120" s="210"/>
      <c r="B120" s="211"/>
      <c r="C120" s="189"/>
      <c r="D120" s="189"/>
      <c r="E120" s="196" t="s">
        <v>1154</v>
      </c>
      <c r="F120" s="206">
        <v>2777948</v>
      </c>
      <c r="G120" s="206">
        <f t="shared" si="4"/>
        <v>0</v>
      </c>
      <c r="H120" s="207"/>
      <c r="I120" s="207"/>
      <c r="J120" s="207"/>
      <c r="K120" s="207"/>
      <c r="L120" s="207"/>
      <c r="M120" s="207"/>
      <c r="N120" s="208"/>
      <c r="O120" s="212"/>
      <c r="P120" s="209"/>
    </row>
    <row r="121" spans="1:16" s="187" customFormat="1" ht="12">
      <c r="A121" s="1287"/>
      <c r="B121" s="1288"/>
      <c r="C121" s="1289" t="s">
        <v>676</v>
      </c>
      <c r="D121" s="1316"/>
      <c r="E121" s="212" t="s">
        <v>824</v>
      </c>
      <c r="F121" s="206">
        <v>289396</v>
      </c>
      <c r="G121" s="206">
        <f t="shared" si="3"/>
        <v>0</v>
      </c>
      <c r="H121" s="207"/>
      <c r="I121" s="207"/>
      <c r="J121" s="207"/>
      <c r="K121" s="207"/>
      <c r="L121" s="207"/>
      <c r="M121" s="207"/>
      <c r="N121" s="208"/>
      <c r="O121" s="212"/>
      <c r="P121" s="209"/>
    </row>
    <row r="122" spans="1:16" s="187" customFormat="1" ht="12">
      <c r="A122" s="210"/>
      <c r="B122" s="211"/>
      <c r="C122" s="280"/>
      <c r="D122" s="280"/>
      <c r="E122" s="212" t="s">
        <v>1148</v>
      </c>
      <c r="F122" s="228">
        <v>349511</v>
      </c>
      <c r="G122" s="206">
        <f>SUM(H122:P122)</f>
        <v>0</v>
      </c>
      <c r="H122" s="207"/>
      <c r="I122" s="207"/>
      <c r="J122" s="207"/>
      <c r="K122" s="207"/>
      <c r="L122" s="207"/>
      <c r="M122" s="207"/>
      <c r="N122" s="208"/>
      <c r="O122" s="212"/>
      <c r="P122" s="209"/>
    </row>
    <row r="123" spans="1:16" s="187" customFormat="1" ht="12">
      <c r="A123" s="210"/>
      <c r="B123" s="211"/>
      <c r="C123" s="280"/>
      <c r="D123" s="280"/>
      <c r="E123" s="196" t="s">
        <v>1154</v>
      </c>
      <c r="F123" s="228">
        <v>180519</v>
      </c>
      <c r="G123" s="206">
        <f t="shared" si="3"/>
        <v>0</v>
      </c>
      <c r="H123" s="207"/>
      <c r="I123" s="207"/>
      <c r="J123" s="207"/>
      <c r="K123" s="207"/>
      <c r="L123" s="207"/>
      <c r="M123" s="207"/>
      <c r="N123" s="208"/>
      <c r="O123" s="212"/>
      <c r="P123" s="209"/>
    </row>
    <row r="124" spans="1:16" s="187" customFormat="1" ht="12">
      <c r="A124" s="1287" t="s">
        <v>1079</v>
      </c>
      <c r="B124" s="1288"/>
      <c r="C124" s="215" t="s">
        <v>932</v>
      </c>
      <c r="D124" s="216"/>
      <c r="E124" s="212" t="s">
        <v>824</v>
      </c>
      <c r="F124" s="206"/>
      <c r="G124" s="206">
        <f t="shared" si="3"/>
        <v>7000</v>
      </c>
      <c r="H124" s="217"/>
      <c r="I124" s="217"/>
      <c r="J124" s="217"/>
      <c r="K124" s="217">
        <v>7000</v>
      </c>
      <c r="L124" s="217"/>
      <c r="M124" s="217"/>
      <c r="N124" s="218"/>
      <c r="O124" s="212"/>
      <c r="P124" s="209"/>
    </row>
    <row r="125" spans="1:16" s="187" customFormat="1" ht="12">
      <c r="A125" s="210"/>
      <c r="B125" s="211"/>
      <c r="C125" s="280"/>
      <c r="D125" s="227"/>
      <c r="E125" s="212" t="s">
        <v>1148</v>
      </c>
      <c r="F125" s="206"/>
      <c r="G125" s="206">
        <f>SUM(H125:P125)</f>
        <v>7000</v>
      </c>
      <c r="H125" s="207"/>
      <c r="I125" s="207"/>
      <c r="J125" s="207"/>
      <c r="K125" s="207">
        <v>7000</v>
      </c>
      <c r="L125" s="207"/>
      <c r="M125" s="207"/>
      <c r="N125" s="208"/>
      <c r="O125" s="212"/>
      <c r="P125" s="209"/>
    </row>
    <row r="126" spans="1:16" s="187" customFormat="1" ht="12">
      <c r="A126" s="210"/>
      <c r="B126" s="211"/>
      <c r="C126" s="280"/>
      <c r="D126" s="227"/>
      <c r="E126" s="196" t="s">
        <v>1154</v>
      </c>
      <c r="F126" s="206"/>
      <c r="G126" s="206">
        <f t="shared" si="3"/>
        <v>7000</v>
      </c>
      <c r="H126" s="207"/>
      <c r="I126" s="207"/>
      <c r="J126" s="207"/>
      <c r="K126" s="207">
        <v>7000</v>
      </c>
      <c r="L126" s="207"/>
      <c r="M126" s="207"/>
      <c r="N126" s="208"/>
      <c r="O126" s="212"/>
      <c r="P126" s="209"/>
    </row>
    <row r="127" spans="1:16" s="187" customFormat="1" ht="12" customHeight="1">
      <c r="A127" s="1287" t="s">
        <v>1080</v>
      </c>
      <c r="B127" s="1288"/>
      <c r="C127" s="189" t="s">
        <v>933</v>
      </c>
      <c r="D127" s="189"/>
      <c r="E127" s="212" t="s">
        <v>824</v>
      </c>
      <c r="F127" s="206">
        <v>6500</v>
      </c>
      <c r="G127" s="206">
        <f t="shared" si="3"/>
        <v>19387</v>
      </c>
      <c r="H127" s="207"/>
      <c r="I127" s="207"/>
      <c r="J127" s="207">
        <v>2000</v>
      </c>
      <c r="K127" s="207">
        <v>9000</v>
      </c>
      <c r="L127" s="207"/>
      <c r="M127" s="207">
        <v>8387</v>
      </c>
      <c r="N127" s="208"/>
      <c r="O127" s="212"/>
      <c r="P127" s="209"/>
    </row>
    <row r="128" spans="1:16" s="187" customFormat="1" ht="12" customHeight="1">
      <c r="A128" s="210"/>
      <c r="B128" s="211"/>
      <c r="C128" s="189"/>
      <c r="D128" s="189"/>
      <c r="E128" s="212" t="s">
        <v>1148</v>
      </c>
      <c r="F128" s="206">
        <v>3350</v>
      </c>
      <c r="G128" s="206">
        <f>SUM(H128:P128)</f>
        <v>24002</v>
      </c>
      <c r="H128" s="207"/>
      <c r="I128" s="207"/>
      <c r="J128" s="207">
        <v>3949</v>
      </c>
      <c r="K128" s="207">
        <v>7590</v>
      </c>
      <c r="L128" s="207"/>
      <c r="M128" s="207">
        <v>8387</v>
      </c>
      <c r="N128" s="208">
        <v>4076</v>
      </c>
      <c r="O128" s="212"/>
      <c r="P128" s="209"/>
    </row>
    <row r="129" spans="1:16" s="187" customFormat="1" ht="12" customHeight="1">
      <c r="A129" s="210"/>
      <c r="B129" s="211"/>
      <c r="C129" s="189"/>
      <c r="D129" s="189"/>
      <c r="E129" s="196" t="s">
        <v>1154</v>
      </c>
      <c r="F129" s="206">
        <v>2803</v>
      </c>
      <c r="G129" s="206">
        <f t="shared" si="3"/>
        <v>21639</v>
      </c>
      <c r="H129" s="207">
        <v>210</v>
      </c>
      <c r="I129" s="207">
        <v>62</v>
      </c>
      <c r="J129" s="207">
        <v>4612</v>
      </c>
      <c r="K129" s="207">
        <v>6801</v>
      </c>
      <c r="L129" s="207"/>
      <c r="M129" s="207">
        <v>8268</v>
      </c>
      <c r="N129" s="208">
        <v>1686</v>
      </c>
      <c r="O129" s="212"/>
      <c r="P129" s="209"/>
    </row>
    <row r="130" spans="1:16" s="187" customFormat="1" ht="12">
      <c r="A130" s="1287" t="s">
        <v>1081</v>
      </c>
      <c r="B130" s="1288"/>
      <c r="C130" s="189" t="s">
        <v>941</v>
      </c>
      <c r="D130" s="189"/>
      <c r="E130" s="212" t="s">
        <v>824</v>
      </c>
      <c r="F130" s="206">
        <v>10000</v>
      </c>
      <c r="G130" s="206">
        <f t="shared" si="3"/>
        <v>43400</v>
      </c>
      <c r="H130" s="207"/>
      <c r="I130" s="207"/>
      <c r="J130" s="207"/>
      <c r="K130" s="207"/>
      <c r="L130" s="207"/>
      <c r="M130" s="207"/>
      <c r="N130" s="208">
        <v>43400</v>
      </c>
      <c r="O130" s="212"/>
      <c r="P130" s="209"/>
    </row>
    <row r="131" spans="1:16" s="187" customFormat="1" ht="12">
      <c r="A131" s="210"/>
      <c r="B131" s="211"/>
      <c r="C131" s="189"/>
      <c r="D131" s="189"/>
      <c r="E131" s="212" t="s">
        <v>1148</v>
      </c>
      <c r="F131" s="206">
        <v>4000</v>
      </c>
      <c r="G131" s="206">
        <f>SUM(H131:P131)</f>
        <v>25400</v>
      </c>
      <c r="H131" s="207"/>
      <c r="I131" s="207"/>
      <c r="J131" s="207"/>
      <c r="K131" s="207"/>
      <c r="L131" s="207"/>
      <c r="M131" s="207"/>
      <c r="N131" s="208">
        <v>25400</v>
      </c>
      <c r="O131" s="212"/>
      <c r="P131" s="209"/>
    </row>
    <row r="132" spans="1:16" s="187" customFormat="1" ht="12">
      <c r="A132" s="210"/>
      <c r="B132" s="211"/>
      <c r="C132" s="189"/>
      <c r="D132" s="189"/>
      <c r="E132" s="196" t="s">
        <v>1154</v>
      </c>
      <c r="F132" s="206">
        <v>4000</v>
      </c>
      <c r="G132" s="206">
        <f>SUM(H132:P132)</f>
        <v>13434</v>
      </c>
      <c r="H132" s="207"/>
      <c r="I132" s="207"/>
      <c r="J132" s="207"/>
      <c r="K132" s="207"/>
      <c r="L132" s="207"/>
      <c r="M132" s="207"/>
      <c r="N132" s="208">
        <v>13434</v>
      </c>
      <c r="O132" s="212"/>
      <c r="P132" s="209"/>
    </row>
    <row r="133" spans="1:16" s="187" customFormat="1" ht="12">
      <c r="A133" s="210"/>
      <c r="B133" s="211"/>
      <c r="C133" s="189" t="s">
        <v>944</v>
      </c>
      <c r="D133" s="189"/>
      <c r="E133" s="212" t="s">
        <v>627</v>
      </c>
      <c r="F133" s="206"/>
      <c r="G133" s="206">
        <f t="shared" si="3"/>
        <v>11500</v>
      </c>
      <c r="H133" s="207"/>
      <c r="I133" s="207"/>
      <c r="J133" s="207"/>
      <c r="K133" s="207">
        <v>11500</v>
      </c>
      <c r="L133" s="207"/>
      <c r="M133" s="207"/>
      <c r="N133" s="208"/>
      <c r="O133" s="212"/>
      <c r="P133" s="209"/>
    </row>
    <row r="134" spans="1:16" s="187" customFormat="1" ht="12">
      <c r="A134" s="210"/>
      <c r="B134" s="211"/>
      <c r="C134" s="189"/>
      <c r="D134" s="189"/>
      <c r="E134" s="212" t="s">
        <v>1148</v>
      </c>
      <c r="F134" s="206"/>
      <c r="G134" s="206">
        <f>SUM(H134:P134)</f>
        <v>12805</v>
      </c>
      <c r="H134" s="207"/>
      <c r="I134" s="207"/>
      <c r="J134" s="207"/>
      <c r="K134" s="207">
        <v>12805</v>
      </c>
      <c r="L134" s="207"/>
      <c r="M134" s="207"/>
      <c r="N134" s="208"/>
      <c r="O134" s="212"/>
      <c r="P134" s="209"/>
    </row>
    <row r="135" spans="1:16" s="187" customFormat="1" ht="12">
      <c r="A135" s="210"/>
      <c r="B135" s="211"/>
      <c r="C135" s="189"/>
      <c r="D135" s="189"/>
      <c r="E135" s="196" t="s">
        <v>1154</v>
      </c>
      <c r="F135" s="206"/>
      <c r="G135" s="206">
        <f t="shared" si="3"/>
        <v>12816</v>
      </c>
      <c r="H135" s="207"/>
      <c r="I135" s="207"/>
      <c r="J135" s="207">
        <v>331</v>
      </c>
      <c r="K135" s="207">
        <v>12485</v>
      </c>
      <c r="L135" s="207"/>
      <c r="M135" s="207"/>
      <c r="N135" s="208"/>
      <c r="O135" s="212"/>
      <c r="P135" s="209"/>
    </row>
    <row r="136" spans="1:16" s="187" customFormat="1" ht="12">
      <c r="A136" s="1287" t="s">
        <v>1082</v>
      </c>
      <c r="B136" s="1288"/>
      <c r="C136" s="215" t="s">
        <v>942</v>
      </c>
      <c r="D136" s="216"/>
      <c r="E136" s="212" t="s">
        <v>824</v>
      </c>
      <c r="F136" s="206"/>
      <c r="G136" s="206">
        <f t="shared" si="3"/>
        <v>3510</v>
      </c>
      <c r="H136" s="207">
        <v>150</v>
      </c>
      <c r="I136" s="207">
        <v>44</v>
      </c>
      <c r="J136" s="207">
        <v>500</v>
      </c>
      <c r="K136" s="207">
        <v>2816</v>
      </c>
      <c r="L136" s="207"/>
      <c r="M136" s="207"/>
      <c r="N136" s="208"/>
      <c r="O136" s="212"/>
      <c r="P136" s="209"/>
    </row>
    <row r="137" spans="1:16" s="187" customFormat="1" ht="12">
      <c r="A137" s="297"/>
      <c r="B137" s="345"/>
      <c r="C137" s="346"/>
      <c r="D137" s="299"/>
      <c r="E137" s="212" t="s">
        <v>1148</v>
      </c>
      <c r="F137" s="206"/>
      <c r="G137" s="206">
        <f>SUM(H137:P137)</f>
        <v>4510</v>
      </c>
      <c r="H137" s="217">
        <v>150</v>
      </c>
      <c r="I137" s="217">
        <v>44</v>
      </c>
      <c r="J137" s="217">
        <v>1500</v>
      </c>
      <c r="K137" s="217">
        <v>2816</v>
      </c>
      <c r="L137" s="217"/>
      <c r="M137" s="217"/>
      <c r="N137" s="218"/>
      <c r="O137" s="212"/>
      <c r="P137" s="209"/>
    </row>
    <row r="138" spans="1:16" s="187" customFormat="1" ht="12">
      <c r="A138" s="210"/>
      <c r="B138" s="282"/>
      <c r="C138" s="215"/>
      <c r="D138" s="216"/>
      <c r="E138" s="196" t="s">
        <v>1154</v>
      </c>
      <c r="F138" s="206"/>
      <c r="G138" s="206">
        <f t="shared" si="3"/>
        <v>2861</v>
      </c>
      <c r="H138" s="217"/>
      <c r="I138" s="217"/>
      <c r="J138" s="217">
        <v>89</v>
      </c>
      <c r="K138" s="217">
        <v>2772</v>
      </c>
      <c r="L138" s="217"/>
      <c r="M138" s="217"/>
      <c r="N138" s="218"/>
      <c r="O138" s="212"/>
      <c r="P138" s="209"/>
    </row>
    <row r="139" spans="1:16" s="187" customFormat="1" ht="12" customHeight="1">
      <c r="A139" s="1287" t="s">
        <v>1090</v>
      </c>
      <c r="B139" s="1288"/>
      <c r="C139" s="219" t="s">
        <v>728</v>
      </c>
      <c r="D139" s="219"/>
      <c r="E139" s="212" t="s">
        <v>824</v>
      </c>
      <c r="F139" s="206"/>
      <c r="G139" s="206">
        <f aca="true" t="shared" si="5" ref="G139:G147">SUM(H139:P139)</f>
        <v>4600</v>
      </c>
      <c r="H139" s="217"/>
      <c r="I139" s="217"/>
      <c r="J139" s="217">
        <v>3200</v>
      </c>
      <c r="K139" s="217">
        <v>1400</v>
      </c>
      <c r="L139" s="217"/>
      <c r="M139" s="217"/>
      <c r="N139" s="218"/>
      <c r="O139" s="212"/>
      <c r="P139" s="209"/>
    </row>
    <row r="140" spans="1:16" s="187" customFormat="1" ht="12" customHeight="1">
      <c r="A140" s="210"/>
      <c r="B140" s="211"/>
      <c r="C140" s="219"/>
      <c r="D140" s="189"/>
      <c r="E140" s="212" t="s">
        <v>1148</v>
      </c>
      <c r="F140" s="206"/>
      <c r="G140" s="206">
        <f>SUM(H140:P140)</f>
        <v>4467</v>
      </c>
      <c r="H140" s="207"/>
      <c r="I140" s="207"/>
      <c r="J140" s="207">
        <v>3200</v>
      </c>
      <c r="K140" s="207">
        <v>1267</v>
      </c>
      <c r="L140" s="207"/>
      <c r="M140" s="207"/>
      <c r="N140" s="208"/>
      <c r="O140" s="212"/>
      <c r="P140" s="209"/>
    </row>
    <row r="141" spans="1:16" s="187" customFormat="1" ht="12" customHeight="1">
      <c r="A141" s="210"/>
      <c r="B141" s="211"/>
      <c r="C141" s="219"/>
      <c r="D141" s="189"/>
      <c r="E141" s="196" t="s">
        <v>1154</v>
      </c>
      <c r="F141" s="206"/>
      <c r="G141" s="206">
        <f t="shared" si="5"/>
        <v>2922</v>
      </c>
      <c r="H141" s="207"/>
      <c r="I141" s="207"/>
      <c r="J141" s="207">
        <v>1667</v>
      </c>
      <c r="K141" s="207">
        <v>1255</v>
      </c>
      <c r="L141" s="207"/>
      <c r="M141" s="207"/>
      <c r="N141" s="208"/>
      <c r="O141" s="212"/>
      <c r="P141" s="209"/>
    </row>
    <row r="142" spans="1:16" s="187" customFormat="1" ht="12" customHeight="1">
      <c r="A142" s="1302">
        <v>853136</v>
      </c>
      <c r="B142" s="1320"/>
      <c r="C142" s="1321" t="s">
        <v>919</v>
      </c>
      <c r="D142" s="1322"/>
      <c r="E142" s="212" t="s">
        <v>627</v>
      </c>
      <c r="F142" s="206"/>
      <c r="G142" s="206">
        <f t="shared" si="5"/>
        <v>500</v>
      </c>
      <c r="H142" s="235"/>
      <c r="I142" s="235"/>
      <c r="J142" s="175">
        <v>300</v>
      </c>
      <c r="K142" s="235"/>
      <c r="L142" s="235"/>
      <c r="M142" s="206"/>
      <c r="N142" s="206">
        <v>200</v>
      </c>
      <c r="O142" s="206"/>
      <c r="P142" s="232"/>
    </row>
    <row r="143" spans="1:16" s="187" customFormat="1" ht="12" customHeight="1">
      <c r="A143" s="233"/>
      <c r="B143" s="234"/>
      <c r="C143" s="286"/>
      <c r="D143" s="287"/>
      <c r="E143" s="212" t="s">
        <v>1148</v>
      </c>
      <c r="F143" s="206"/>
      <c r="G143" s="206">
        <f>SUM(H143:P143)</f>
        <v>500</v>
      </c>
      <c r="H143" s="288"/>
      <c r="I143" s="288"/>
      <c r="J143" s="281">
        <v>300</v>
      </c>
      <c r="K143" s="288"/>
      <c r="L143" s="288"/>
      <c r="M143" s="207"/>
      <c r="N143" s="208">
        <v>200</v>
      </c>
      <c r="O143" s="228"/>
      <c r="P143" s="289"/>
    </row>
    <row r="144" spans="1:16" s="187" customFormat="1" ht="12" customHeight="1">
      <c r="A144" s="233"/>
      <c r="B144" s="234"/>
      <c r="C144" s="286"/>
      <c r="D144" s="287"/>
      <c r="E144" s="196" t="s">
        <v>1154</v>
      </c>
      <c r="F144" s="206">
        <v>65</v>
      </c>
      <c r="G144" s="206">
        <f t="shared" si="5"/>
        <v>560</v>
      </c>
      <c r="H144" s="288"/>
      <c r="I144" s="288"/>
      <c r="J144" s="281">
        <v>331</v>
      </c>
      <c r="K144" s="288">
        <v>33</v>
      </c>
      <c r="L144" s="288"/>
      <c r="M144" s="207"/>
      <c r="N144" s="208">
        <v>196</v>
      </c>
      <c r="O144" s="228"/>
      <c r="P144" s="289"/>
    </row>
    <row r="145" spans="1:16" s="187" customFormat="1" ht="12">
      <c r="A145" s="1287" t="s">
        <v>1091</v>
      </c>
      <c r="B145" s="1288"/>
      <c r="C145" s="225" t="s">
        <v>982</v>
      </c>
      <c r="D145" s="189"/>
      <c r="E145" s="212" t="s">
        <v>824</v>
      </c>
      <c r="F145" s="206"/>
      <c r="G145" s="206">
        <f t="shared" si="5"/>
        <v>51441</v>
      </c>
      <c r="H145" s="207"/>
      <c r="I145" s="207">
        <v>3641</v>
      </c>
      <c r="J145" s="207"/>
      <c r="K145" s="207"/>
      <c r="L145" s="207">
        <v>47800</v>
      </c>
      <c r="M145" s="207"/>
      <c r="N145" s="208"/>
      <c r="O145" s="212"/>
      <c r="P145" s="209"/>
    </row>
    <row r="146" spans="1:16" s="187" customFormat="1" ht="12">
      <c r="A146" s="210"/>
      <c r="B146" s="211"/>
      <c r="C146" s="225"/>
      <c r="D146" s="189"/>
      <c r="E146" s="212" t="s">
        <v>1148</v>
      </c>
      <c r="F146" s="206"/>
      <c r="G146" s="206">
        <f>SUM(H146:P146)</f>
        <v>51441</v>
      </c>
      <c r="H146" s="217"/>
      <c r="I146" s="217">
        <v>3641</v>
      </c>
      <c r="J146" s="217"/>
      <c r="K146" s="217"/>
      <c r="L146" s="217">
        <v>47800</v>
      </c>
      <c r="M146" s="217"/>
      <c r="N146" s="218"/>
      <c r="O146" s="212"/>
      <c r="P146" s="209"/>
    </row>
    <row r="147" spans="1:16" s="187" customFormat="1" ht="12.75" thickBot="1">
      <c r="A147" s="301"/>
      <c r="B147" s="302"/>
      <c r="C147" s="411"/>
      <c r="D147" s="354"/>
      <c r="E147" s="199" t="s">
        <v>1154</v>
      </c>
      <c r="F147" s="463"/>
      <c r="G147" s="463">
        <f t="shared" si="5"/>
        <v>47249</v>
      </c>
      <c r="H147" s="464"/>
      <c r="I147" s="464">
        <v>3436</v>
      </c>
      <c r="J147" s="464"/>
      <c r="K147" s="464"/>
      <c r="L147" s="464">
        <v>43813</v>
      </c>
      <c r="M147" s="464"/>
      <c r="N147" s="465"/>
      <c r="O147" s="199"/>
      <c r="P147" s="466"/>
    </row>
    <row r="148" spans="1:16" s="187" customFormat="1" ht="12.75" thickTop="1">
      <c r="A148" s="1278" t="s">
        <v>698</v>
      </c>
      <c r="B148" s="1279"/>
      <c r="C148" s="1279"/>
      <c r="D148" s="1279"/>
      <c r="E148" s="1280"/>
      <c r="F148" s="1272" t="s">
        <v>979</v>
      </c>
      <c r="G148" s="1275" t="s">
        <v>700</v>
      </c>
      <c r="H148" s="182" t="s">
        <v>701</v>
      </c>
      <c r="I148" s="182"/>
      <c r="J148" s="182"/>
      <c r="K148" s="183"/>
      <c r="L148" s="183"/>
      <c r="M148" s="182" t="s">
        <v>911</v>
      </c>
      <c r="N148" s="184"/>
      <c r="O148" s="185" t="s">
        <v>912</v>
      </c>
      <c r="P148" s="186" t="s">
        <v>644</v>
      </c>
    </row>
    <row r="149" spans="1:16" s="187" customFormat="1" ht="12">
      <c r="A149" s="1281"/>
      <c r="B149" s="1282"/>
      <c r="C149" s="1282"/>
      <c r="D149" s="1282"/>
      <c r="E149" s="1283"/>
      <c r="F149" s="1273"/>
      <c r="G149" s="1276"/>
      <c r="H149" s="188"/>
      <c r="I149" s="188"/>
      <c r="J149" s="188"/>
      <c r="K149" s="189"/>
      <c r="L149" s="190"/>
      <c r="M149" s="191" t="s">
        <v>913</v>
      </c>
      <c r="N149" s="188"/>
      <c r="O149" s="192" t="s">
        <v>914</v>
      </c>
      <c r="P149" s="193"/>
    </row>
    <row r="150" spans="1:16" s="187" customFormat="1" ht="12">
      <c r="A150" s="1281"/>
      <c r="B150" s="1282"/>
      <c r="C150" s="1282"/>
      <c r="D150" s="1282"/>
      <c r="E150" s="1283"/>
      <c r="F150" s="1273"/>
      <c r="G150" s="1276"/>
      <c r="H150" s="194" t="s">
        <v>795</v>
      </c>
      <c r="I150" s="194" t="s">
        <v>702</v>
      </c>
      <c r="J150" s="194" t="s">
        <v>703</v>
      </c>
      <c r="K150" s="194" t="s">
        <v>704</v>
      </c>
      <c r="L150" s="194" t="s">
        <v>705</v>
      </c>
      <c r="M150" s="194" t="s">
        <v>693</v>
      </c>
      <c r="N150" s="195" t="s">
        <v>640</v>
      </c>
      <c r="O150" s="196"/>
      <c r="P150" s="193"/>
    </row>
    <row r="151" spans="1:16" s="187" customFormat="1" ht="12.75" thickBot="1">
      <c r="A151" s="1284"/>
      <c r="B151" s="1285"/>
      <c r="C151" s="1285"/>
      <c r="D151" s="1285"/>
      <c r="E151" s="1286"/>
      <c r="F151" s="1274"/>
      <c r="G151" s="1277"/>
      <c r="H151" s="63" t="s">
        <v>706</v>
      </c>
      <c r="I151" s="63" t="s">
        <v>707</v>
      </c>
      <c r="J151" s="63" t="s">
        <v>708</v>
      </c>
      <c r="K151" s="63" t="s">
        <v>709</v>
      </c>
      <c r="L151" s="63" t="s">
        <v>710</v>
      </c>
      <c r="M151" s="197"/>
      <c r="N151" s="198"/>
      <c r="O151" s="199"/>
      <c r="P151" s="200"/>
    </row>
    <row r="152" spans="1:16" s="187" customFormat="1" ht="13.5" thickTop="1">
      <c r="A152" s="1307">
        <v>853322</v>
      </c>
      <c r="B152" s="1306"/>
      <c r="C152" s="1289" t="s">
        <v>981</v>
      </c>
      <c r="D152" s="1325"/>
      <c r="E152" s="212" t="s">
        <v>627</v>
      </c>
      <c r="F152" s="206"/>
      <c r="G152" s="206">
        <f aca="true" t="shared" si="6" ref="G152:G157">SUM(H152:P152)</f>
        <v>62000</v>
      </c>
      <c r="H152" s="206"/>
      <c r="I152" s="206"/>
      <c r="J152" s="206"/>
      <c r="K152" s="206"/>
      <c r="L152" s="206">
        <v>62000</v>
      </c>
      <c r="M152" s="206"/>
      <c r="N152" s="206"/>
      <c r="O152" s="206"/>
      <c r="P152" s="209"/>
    </row>
    <row r="153" spans="1:16" s="187" customFormat="1" ht="12">
      <c r="A153" s="244"/>
      <c r="B153" s="282"/>
      <c r="C153" s="215"/>
      <c r="D153" s="245"/>
      <c r="E153" s="212" t="s">
        <v>1148</v>
      </c>
      <c r="F153" s="206"/>
      <c r="G153" s="206">
        <f>SUM(H153:P153)</f>
        <v>63722</v>
      </c>
      <c r="H153" s="206"/>
      <c r="I153" s="206"/>
      <c r="J153" s="206"/>
      <c r="K153" s="206"/>
      <c r="L153" s="206">
        <v>63722</v>
      </c>
      <c r="M153" s="206"/>
      <c r="N153" s="206"/>
      <c r="O153" s="206"/>
      <c r="P153" s="209"/>
    </row>
    <row r="154" spans="1:16" s="187" customFormat="1" ht="12">
      <c r="A154" s="244"/>
      <c r="B154" s="282"/>
      <c r="C154" s="215"/>
      <c r="D154" s="245"/>
      <c r="E154" s="196" t="s">
        <v>1154</v>
      </c>
      <c r="F154" s="206"/>
      <c r="G154" s="206">
        <f t="shared" si="6"/>
        <v>61265</v>
      </c>
      <c r="H154" s="206"/>
      <c r="I154" s="206"/>
      <c r="J154" s="206"/>
      <c r="K154" s="206"/>
      <c r="L154" s="206">
        <v>61265</v>
      </c>
      <c r="M154" s="206"/>
      <c r="N154" s="206"/>
      <c r="O154" s="206"/>
      <c r="P154" s="209"/>
    </row>
    <row r="155" spans="1:16" s="187" customFormat="1" ht="12.75">
      <c r="A155" s="1307">
        <v>853333</v>
      </c>
      <c r="B155" s="1306"/>
      <c r="C155" s="1289" t="s">
        <v>1021</v>
      </c>
      <c r="D155" s="1325"/>
      <c r="E155" s="212" t="s">
        <v>627</v>
      </c>
      <c r="F155" s="206"/>
      <c r="G155" s="206">
        <f t="shared" si="6"/>
        <v>20240</v>
      </c>
      <c r="H155" s="206"/>
      <c r="I155" s="206"/>
      <c r="J155" s="206"/>
      <c r="K155" s="206"/>
      <c r="L155" s="206">
        <v>20240</v>
      </c>
      <c r="M155" s="206"/>
      <c r="N155" s="206"/>
      <c r="O155" s="206"/>
      <c r="P155" s="209"/>
    </row>
    <row r="156" spans="1:16" s="187" customFormat="1" ht="12">
      <c r="A156" s="244"/>
      <c r="B156" s="282"/>
      <c r="C156" s="215"/>
      <c r="D156" s="245"/>
      <c r="E156" s="212" t="s">
        <v>1148</v>
      </c>
      <c r="F156" s="206"/>
      <c r="G156" s="206">
        <f>SUM(H156:P156)</f>
        <v>20240</v>
      </c>
      <c r="H156" s="206"/>
      <c r="I156" s="206"/>
      <c r="J156" s="206"/>
      <c r="K156" s="206"/>
      <c r="L156" s="206">
        <v>20240</v>
      </c>
      <c r="M156" s="206"/>
      <c r="N156" s="206"/>
      <c r="O156" s="206"/>
      <c r="P156" s="209"/>
    </row>
    <row r="157" spans="1:16" s="187" customFormat="1" ht="12">
      <c r="A157" s="244"/>
      <c r="B157" s="282"/>
      <c r="C157" s="215"/>
      <c r="D157" s="245"/>
      <c r="E157" s="196" t="s">
        <v>1154</v>
      </c>
      <c r="F157" s="206">
        <v>51</v>
      </c>
      <c r="G157" s="206">
        <f t="shared" si="6"/>
        <v>20802</v>
      </c>
      <c r="H157" s="206"/>
      <c r="I157" s="206"/>
      <c r="J157" s="206"/>
      <c r="K157" s="206"/>
      <c r="L157" s="206">
        <v>20802</v>
      </c>
      <c r="M157" s="206"/>
      <c r="N157" s="206"/>
      <c r="O157" s="206"/>
      <c r="P157" s="209"/>
    </row>
    <row r="158" spans="1:16" s="187" customFormat="1" ht="12">
      <c r="A158" s="1287" t="s">
        <v>1092</v>
      </c>
      <c r="B158" s="1288"/>
      <c r="C158" s="225" t="s">
        <v>1020</v>
      </c>
      <c r="D158" s="219"/>
      <c r="E158" s="212" t="s">
        <v>824</v>
      </c>
      <c r="F158" s="206"/>
      <c r="G158" s="206">
        <f>SUM(H158:P158)</f>
        <v>27800</v>
      </c>
      <c r="H158" s="207"/>
      <c r="I158" s="207"/>
      <c r="J158" s="207"/>
      <c r="K158" s="207"/>
      <c r="L158" s="207">
        <v>27800</v>
      </c>
      <c r="M158" s="207"/>
      <c r="N158" s="208"/>
      <c r="O158" s="206"/>
      <c r="P158" s="209"/>
    </row>
    <row r="159" spans="1:16" s="187" customFormat="1" ht="12">
      <c r="A159" s="210"/>
      <c r="B159" s="211"/>
      <c r="C159" s="219"/>
      <c r="D159" s="219"/>
      <c r="E159" s="212" t="s">
        <v>1148</v>
      </c>
      <c r="F159" s="206">
        <v>6604</v>
      </c>
      <c r="G159" s="206">
        <f>SUM(H159:P159)</f>
        <v>34404</v>
      </c>
      <c r="H159" s="207"/>
      <c r="I159" s="207"/>
      <c r="J159" s="207"/>
      <c r="K159" s="207"/>
      <c r="L159" s="207">
        <v>34404</v>
      </c>
      <c r="M159" s="207"/>
      <c r="N159" s="208"/>
      <c r="O159" s="206"/>
      <c r="P159" s="209"/>
    </row>
    <row r="160" spans="1:16" s="187" customFormat="1" ht="12">
      <c r="A160" s="210"/>
      <c r="B160" s="211"/>
      <c r="C160" s="219"/>
      <c r="D160" s="219"/>
      <c r="E160" s="196" t="s">
        <v>1154</v>
      </c>
      <c r="F160" s="206">
        <v>6604</v>
      </c>
      <c r="G160" s="206">
        <f>SUM(H160:P160)</f>
        <v>36434</v>
      </c>
      <c r="H160" s="207"/>
      <c r="I160" s="207"/>
      <c r="J160" s="207"/>
      <c r="K160" s="207"/>
      <c r="L160" s="207">
        <v>36434</v>
      </c>
      <c r="M160" s="207"/>
      <c r="N160" s="208"/>
      <c r="O160" s="206"/>
      <c r="P160" s="209"/>
    </row>
    <row r="161" spans="1:16" s="187" customFormat="1" ht="12">
      <c r="A161" s="1287" t="s">
        <v>1092</v>
      </c>
      <c r="B161" s="1288"/>
      <c r="C161" s="219" t="s">
        <v>943</v>
      </c>
      <c r="D161" s="219"/>
      <c r="E161" s="212" t="s">
        <v>824</v>
      </c>
      <c r="F161" s="206"/>
      <c r="G161" s="206">
        <f aca="true" t="shared" si="7" ref="G161:G166">SUM(H161:P161)</f>
        <v>2700</v>
      </c>
      <c r="H161" s="206">
        <v>1400</v>
      </c>
      <c r="I161" s="206">
        <v>400</v>
      </c>
      <c r="J161" s="206">
        <v>900</v>
      </c>
      <c r="K161" s="206"/>
      <c r="L161" s="206"/>
      <c r="M161" s="206"/>
      <c r="N161" s="206"/>
      <c r="O161" s="206"/>
      <c r="P161" s="209"/>
    </row>
    <row r="162" spans="1:16" s="187" customFormat="1" ht="12">
      <c r="A162" s="210"/>
      <c r="B162" s="211"/>
      <c r="C162" s="219"/>
      <c r="D162" s="219"/>
      <c r="E162" s="212" t="s">
        <v>1148</v>
      </c>
      <c r="F162" s="206"/>
      <c r="G162" s="206">
        <f>SUM(H162:P162)</f>
        <v>2350</v>
      </c>
      <c r="H162" s="206">
        <v>1400</v>
      </c>
      <c r="I162" s="206">
        <v>400</v>
      </c>
      <c r="J162" s="206">
        <v>550</v>
      </c>
      <c r="K162" s="206"/>
      <c r="L162" s="206"/>
      <c r="M162" s="206"/>
      <c r="N162" s="206"/>
      <c r="O162" s="206"/>
      <c r="P162" s="209"/>
    </row>
    <row r="163" spans="1:16" s="187" customFormat="1" ht="12">
      <c r="A163" s="210"/>
      <c r="B163" s="211"/>
      <c r="C163" s="219"/>
      <c r="D163" s="219"/>
      <c r="E163" s="196" t="s">
        <v>1154</v>
      </c>
      <c r="F163" s="206"/>
      <c r="G163" s="206">
        <f t="shared" si="7"/>
        <v>2612</v>
      </c>
      <c r="H163" s="206">
        <v>1452</v>
      </c>
      <c r="I163" s="206">
        <v>313</v>
      </c>
      <c r="J163" s="206">
        <v>847</v>
      </c>
      <c r="K163" s="206"/>
      <c r="L163" s="206"/>
      <c r="M163" s="206"/>
      <c r="N163" s="206"/>
      <c r="O163" s="206"/>
      <c r="P163" s="209"/>
    </row>
    <row r="164" spans="1:16" s="187" customFormat="1" ht="12.75">
      <c r="A164" s="1307">
        <v>853355</v>
      </c>
      <c r="B164" s="1306"/>
      <c r="C164" s="1289" t="s">
        <v>1022</v>
      </c>
      <c r="D164" s="1325"/>
      <c r="E164" s="212" t="s">
        <v>824</v>
      </c>
      <c r="F164" s="206"/>
      <c r="G164" s="206">
        <f t="shared" si="7"/>
        <v>6000</v>
      </c>
      <c r="H164" s="206"/>
      <c r="I164" s="206"/>
      <c r="J164" s="206"/>
      <c r="K164" s="206"/>
      <c r="L164" s="206">
        <v>6000</v>
      </c>
      <c r="M164" s="206"/>
      <c r="N164" s="206"/>
      <c r="O164" s="206"/>
      <c r="P164" s="209"/>
    </row>
    <row r="165" spans="1:16" s="187" customFormat="1" ht="12">
      <c r="A165" s="244"/>
      <c r="B165" s="282"/>
      <c r="C165" s="215"/>
      <c r="D165" s="245"/>
      <c r="E165" s="212" t="s">
        <v>1148</v>
      </c>
      <c r="F165" s="206"/>
      <c r="G165" s="206">
        <f>SUM(H165:P165)</f>
        <v>6390</v>
      </c>
      <c r="H165" s="206"/>
      <c r="I165" s="206"/>
      <c r="J165" s="206"/>
      <c r="K165" s="206"/>
      <c r="L165" s="206">
        <v>6390</v>
      </c>
      <c r="M165" s="206"/>
      <c r="N165" s="206"/>
      <c r="O165" s="206"/>
      <c r="P165" s="209"/>
    </row>
    <row r="166" spans="1:16" s="187" customFormat="1" ht="12">
      <c r="A166" s="244"/>
      <c r="B166" s="282"/>
      <c r="C166" s="215"/>
      <c r="D166" s="245"/>
      <c r="E166" s="196" t="s">
        <v>1154</v>
      </c>
      <c r="F166" s="206"/>
      <c r="G166" s="206">
        <f t="shared" si="7"/>
        <v>7718</v>
      </c>
      <c r="H166" s="206"/>
      <c r="I166" s="206"/>
      <c r="J166" s="206"/>
      <c r="K166" s="206"/>
      <c r="L166" s="206">
        <v>7718</v>
      </c>
      <c r="M166" s="206"/>
      <c r="N166" s="206"/>
      <c r="O166" s="206"/>
      <c r="P166" s="209"/>
    </row>
    <row r="167" spans="1:16" s="187" customFormat="1" ht="12">
      <c r="A167" s="1287" t="s">
        <v>1093</v>
      </c>
      <c r="B167" s="1288"/>
      <c r="C167" s="219" t="s">
        <v>729</v>
      </c>
      <c r="D167" s="219"/>
      <c r="E167" s="212" t="s">
        <v>824</v>
      </c>
      <c r="F167" s="206">
        <v>40060</v>
      </c>
      <c r="G167" s="206">
        <f aca="true" t="shared" si="8" ref="G167:G190">SUM(H167:P167)</f>
        <v>16325</v>
      </c>
      <c r="H167" s="206"/>
      <c r="I167" s="206"/>
      <c r="J167" s="206">
        <v>2950</v>
      </c>
      <c r="K167" s="206">
        <v>3050</v>
      </c>
      <c r="L167" s="206"/>
      <c r="M167" s="206"/>
      <c r="N167" s="206">
        <v>10325</v>
      </c>
      <c r="O167" s="206"/>
      <c r="P167" s="209"/>
    </row>
    <row r="168" spans="1:16" s="187" customFormat="1" ht="12">
      <c r="A168" s="210"/>
      <c r="B168" s="211"/>
      <c r="C168" s="219"/>
      <c r="D168" s="219"/>
      <c r="E168" s="212" t="s">
        <v>1148</v>
      </c>
      <c r="F168" s="206">
        <v>40060</v>
      </c>
      <c r="G168" s="206">
        <f>SUM(H168:P168)</f>
        <v>20534</v>
      </c>
      <c r="H168" s="217"/>
      <c r="I168" s="217"/>
      <c r="J168" s="217">
        <v>2950</v>
      </c>
      <c r="K168" s="217">
        <v>2759</v>
      </c>
      <c r="L168" s="217"/>
      <c r="M168" s="217"/>
      <c r="N168" s="218">
        <v>14825</v>
      </c>
      <c r="O168" s="206"/>
      <c r="P168" s="209"/>
    </row>
    <row r="169" spans="1:16" s="187" customFormat="1" ht="12">
      <c r="A169" s="210"/>
      <c r="B169" s="211"/>
      <c r="C169" s="219"/>
      <c r="D169" s="219"/>
      <c r="E169" s="196" t="s">
        <v>1154</v>
      </c>
      <c r="F169" s="206">
        <v>36534</v>
      </c>
      <c r="G169" s="206">
        <f t="shared" si="8"/>
        <v>22016</v>
      </c>
      <c r="H169" s="217"/>
      <c r="I169" s="217"/>
      <c r="J169" s="217">
        <v>3856</v>
      </c>
      <c r="K169" s="217">
        <v>2755</v>
      </c>
      <c r="L169" s="217"/>
      <c r="M169" s="217"/>
      <c r="N169" s="218">
        <v>15405</v>
      </c>
      <c r="O169" s="206"/>
      <c r="P169" s="209"/>
    </row>
    <row r="170" spans="1:16" s="187" customFormat="1" ht="12.75">
      <c r="A170" s="1304">
        <v>901116</v>
      </c>
      <c r="B170" s="1305"/>
      <c r="C170" s="223" t="s">
        <v>949</v>
      </c>
      <c r="D170" s="230"/>
      <c r="E170" s="212" t="s">
        <v>627</v>
      </c>
      <c r="F170" s="206"/>
      <c r="G170" s="206">
        <f t="shared" si="8"/>
        <v>26500</v>
      </c>
      <c r="H170" s="221"/>
      <c r="I170" s="221"/>
      <c r="J170" s="221"/>
      <c r="K170" s="221"/>
      <c r="L170" s="221"/>
      <c r="M170" s="221"/>
      <c r="N170" s="231"/>
      <c r="O170" s="175"/>
      <c r="P170" s="232">
        <v>26500</v>
      </c>
    </row>
    <row r="171" spans="1:16" s="187" customFormat="1" ht="12">
      <c r="A171" s="233"/>
      <c r="B171" s="234"/>
      <c r="C171" s="223"/>
      <c r="D171" s="230"/>
      <c r="E171" s="212" t="s">
        <v>1148</v>
      </c>
      <c r="F171" s="206"/>
      <c r="G171" s="206">
        <f>SUM(H171:P171)</f>
        <v>95827</v>
      </c>
      <c r="H171" s="221"/>
      <c r="I171" s="221"/>
      <c r="J171" s="221"/>
      <c r="K171" s="221"/>
      <c r="L171" s="221"/>
      <c r="M171" s="221"/>
      <c r="N171" s="231"/>
      <c r="O171" s="175"/>
      <c r="P171" s="232">
        <v>95827</v>
      </c>
    </row>
    <row r="172" spans="1:16" s="187" customFormat="1" ht="12">
      <c r="A172" s="233"/>
      <c r="B172" s="234"/>
      <c r="C172" s="223"/>
      <c r="D172" s="230"/>
      <c r="E172" s="196" t="s">
        <v>1154</v>
      </c>
      <c r="F172" s="206"/>
      <c r="G172" s="206">
        <f t="shared" si="8"/>
        <v>0</v>
      </c>
      <c r="H172" s="221"/>
      <c r="I172" s="221"/>
      <c r="J172" s="221"/>
      <c r="K172" s="221"/>
      <c r="L172" s="221"/>
      <c r="M172" s="221"/>
      <c r="N172" s="231"/>
      <c r="O172" s="175"/>
      <c r="P172" s="232"/>
    </row>
    <row r="173" spans="1:16" s="187" customFormat="1" ht="12">
      <c r="A173" s="1287" t="s">
        <v>1094</v>
      </c>
      <c r="B173" s="1288"/>
      <c r="C173" s="1289" t="s">
        <v>730</v>
      </c>
      <c r="D173" s="1290"/>
      <c r="E173" s="212" t="s">
        <v>824</v>
      </c>
      <c r="F173" s="206"/>
      <c r="G173" s="206">
        <f t="shared" si="8"/>
        <v>50900</v>
      </c>
      <c r="H173" s="217"/>
      <c r="I173" s="217"/>
      <c r="J173" s="217">
        <v>27900</v>
      </c>
      <c r="K173" s="217">
        <v>23000</v>
      </c>
      <c r="L173" s="217"/>
      <c r="M173" s="217"/>
      <c r="N173" s="218"/>
      <c r="O173" s="206"/>
      <c r="P173" s="209"/>
    </row>
    <row r="174" spans="1:16" s="187" customFormat="1" ht="12">
      <c r="A174" s="210"/>
      <c r="B174" s="211"/>
      <c r="C174" s="226"/>
      <c r="D174" s="227"/>
      <c r="E174" s="212" t="s">
        <v>1148</v>
      </c>
      <c r="F174" s="206"/>
      <c r="G174" s="206">
        <f>SUM(H174:P174)</f>
        <v>58931</v>
      </c>
      <c r="H174" s="207"/>
      <c r="I174" s="207"/>
      <c r="J174" s="207">
        <v>37900</v>
      </c>
      <c r="K174" s="207">
        <v>21031</v>
      </c>
      <c r="L174" s="207"/>
      <c r="M174" s="207"/>
      <c r="N174" s="208"/>
      <c r="O174" s="228"/>
      <c r="P174" s="229"/>
    </row>
    <row r="175" spans="1:16" s="187" customFormat="1" ht="12">
      <c r="A175" s="210"/>
      <c r="B175" s="211"/>
      <c r="C175" s="226"/>
      <c r="D175" s="227"/>
      <c r="E175" s="196" t="s">
        <v>1154</v>
      </c>
      <c r="F175" s="206"/>
      <c r="G175" s="206">
        <f t="shared" si="8"/>
        <v>61020</v>
      </c>
      <c r="H175" s="207"/>
      <c r="I175" s="207"/>
      <c r="J175" s="207">
        <v>39974</v>
      </c>
      <c r="K175" s="207">
        <v>21046</v>
      </c>
      <c r="L175" s="207"/>
      <c r="M175" s="207"/>
      <c r="N175" s="208"/>
      <c r="O175" s="228"/>
      <c r="P175" s="229"/>
    </row>
    <row r="176" spans="1:16" s="187" customFormat="1" ht="12">
      <c r="A176" s="1287" t="s">
        <v>1095</v>
      </c>
      <c r="B176" s="1288"/>
      <c r="C176" s="226" t="s">
        <v>731</v>
      </c>
      <c r="D176" s="227"/>
      <c r="E176" s="212" t="s">
        <v>824</v>
      </c>
      <c r="F176" s="206"/>
      <c r="G176" s="206">
        <f t="shared" si="8"/>
        <v>29400</v>
      </c>
      <c r="H176" s="207"/>
      <c r="I176" s="207"/>
      <c r="J176" s="207">
        <v>5600</v>
      </c>
      <c r="K176" s="207">
        <v>23800</v>
      </c>
      <c r="L176" s="207"/>
      <c r="M176" s="207"/>
      <c r="N176" s="208"/>
      <c r="O176" s="228"/>
      <c r="P176" s="229"/>
    </row>
    <row r="177" spans="1:16" s="187" customFormat="1" ht="12">
      <c r="A177" s="210"/>
      <c r="B177" s="211"/>
      <c r="C177" s="226"/>
      <c r="D177" s="227"/>
      <c r="E177" s="212" t="s">
        <v>1148</v>
      </c>
      <c r="F177" s="206">
        <v>800</v>
      </c>
      <c r="G177" s="206">
        <f>SUM(H177:P177)</f>
        <v>31287</v>
      </c>
      <c r="H177" s="217">
        <v>180</v>
      </c>
      <c r="I177" s="217"/>
      <c r="J177" s="217">
        <v>5857</v>
      </c>
      <c r="K177" s="217">
        <v>25250</v>
      </c>
      <c r="L177" s="217"/>
      <c r="M177" s="217"/>
      <c r="N177" s="218"/>
      <c r="O177" s="206"/>
      <c r="P177" s="209"/>
    </row>
    <row r="178" spans="1:16" s="187" customFormat="1" ht="12">
      <c r="A178" s="210"/>
      <c r="B178" s="211"/>
      <c r="C178" s="215"/>
      <c r="D178" s="216"/>
      <c r="E178" s="212" t="s">
        <v>1154</v>
      </c>
      <c r="F178" s="206">
        <v>799</v>
      </c>
      <c r="G178" s="206">
        <f t="shared" si="8"/>
        <v>31392</v>
      </c>
      <c r="H178" s="217">
        <v>285</v>
      </c>
      <c r="I178" s="217">
        <v>1</v>
      </c>
      <c r="J178" s="217">
        <v>5856</v>
      </c>
      <c r="K178" s="217">
        <v>25250</v>
      </c>
      <c r="L178" s="217"/>
      <c r="M178" s="217"/>
      <c r="N178" s="218"/>
      <c r="O178" s="206"/>
      <c r="P178" s="209"/>
    </row>
    <row r="179" spans="1:16" s="187" customFormat="1" ht="12">
      <c r="A179" s="1310" t="s">
        <v>1096</v>
      </c>
      <c r="B179" s="1317"/>
      <c r="C179" s="226" t="s">
        <v>951</v>
      </c>
      <c r="D179" s="227"/>
      <c r="E179" s="213" t="s">
        <v>824</v>
      </c>
      <c r="F179" s="228">
        <v>14712</v>
      </c>
      <c r="G179" s="228">
        <f t="shared" si="8"/>
        <v>25100</v>
      </c>
      <c r="H179" s="207"/>
      <c r="I179" s="207"/>
      <c r="J179" s="207">
        <v>2500</v>
      </c>
      <c r="K179" s="207">
        <v>22300</v>
      </c>
      <c r="L179" s="207"/>
      <c r="M179" s="207"/>
      <c r="N179" s="208">
        <v>300</v>
      </c>
      <c r="O179" s="228"/>
      <c r="P179" s="229"/>
    </row>
    <row r="180" spans="1:16" s="187" customFormat="1" ht="12">
      <c r="A180" s="210"/>
      <c r="B180" s="211"/>
      <c r="C180" s="215"/>
      <c r="D180" s="216"/>
      <c r="E180" s="212" t="s">
        <v>1148</v>
      </c>
      <c r="F180" s="206">
        <v>14698</v>
      </c>
      <c r="G180" s="228">
        <f>SUM(H180:P180)</f>
        <v>17410</v>
      </c>
      <c r="H180" s="207"/>
      <c r="I180" s="207"/>
      <c r="J180" s="207">
        <v>2850</v>
      </c>
      <c r="K180" s="207">
        <v>14260</v>
      </c>
      <c r="L180" s="207"/>
      <c r="M180" s="207"/>
      <c r="N180" s="208">
        <v>300</v>
      </c>
      <c r="O180" s="228"/>
      <c r="P180" s="229"/>
    </row>
    <row r="181" spans="1:16" s="187" customFormat="1" ht="12">
      <c r="A181" s="210"/>
      <c r="B181" s="211"/>
      <c r="C181" s="215"/>
      <c r="D181" s="216"/>
      <c r="E181" s="196" t="s">
        <v>1154</v>
      </c>
      <c r="F181" s="206">
        <v>14331</v>
      </c>
      <c r="G181" s="228">
        <f t="shared" si="8"/>
        <v>17874</v>
      </c>
      <c r="H181" s="207"/>
      <c r="I181" s="207">
        <v>2</v>
      </c>
      <c r="J181" s="207">
        <v>3252</v>
      </c>
      <c r="K181" s="207">
        <v>14245</v>
      </c>
      <c r="L181" s="207"/>
      <c r="M181" s="207"/>
      <c r="N181" s="208">
        <v>375</v>
      </c>
      <c r="O181" s="228"/>
      <c r="P181" s="229"/>
    </row>
    <row r="182" spans="1:16" s="187" customFormat="1" ht="12.75">
      <c r="A182" s="1287" t="s">
        <v>1096</v>
      </c>
      <c r="B182" s="1306"/>
      <c r="C182" s="215" t="s">
        <v>974</v>
      </c>
      <c r="D182" s="216"/>
      <c r="E182" s="212" t="s">
        <v>627</v>
      </c>
      <c r="F182" s="206"/>
      <c r="G182" s="206">
        <f t="shared" si="8"/>
        <v>29500</v>
      </c>
      <c r="H182" s="207"/>
      <c r="I182" s="207"/>
      <c r="J182" s="207">
        <v>2500</v>
      </c>
      <c r="K182" s="207">
        <v>27000</v>
      </c>
      <c r="L182" s="207"/>
      <c r="M182" s="207"/>
      <c r="N182" s="208"/>
      <c r="O182" s="228"/>
      <c r="P182" s="229"/>
    </row>
    <row r="183" spans="1:16" s="187" customFormat="1" ht="12">
      <c r="A183" s="210"/>
      <c r="B183" s="211"/>
      <c r="C183" s="215"/>
      <c r="D183" s="216"/>
      <c r="E183" s="212" t="s">
        <v>1148</v>
      </c>
      <c r="F183" s="206"/>
      <c r="G183" s="206">
        <f>SUM(H183:P183)</f>
        <v>38740</v>
      </c>
      <c r="H183" s="207"/>
      <c r="I183" s="207"/>
      <c r="J183" s="207">
        <v>2500</v>
      </c>
      <c r="K183" s="207">
        <v>36240</v>
      </c>
      <c r="L183" s="207"/>
      <c r="M183" s="207"/>
      <c r="N183" s="208"/>
      <c r="O183" s="228"/>
      <c r="P183" s="229"/>
    </row>
    <row r="184" spans="1:16" s="187" customFormat="1" ht="12">
      <c r="A184" s="210"/>
      <c r="B184" s="211"/>
      <c r="C184" s="215"/>
      <c r="D184" s="216"/>
      <c r="E184" s="196" t="s">
        <v>1154</v>
      </c>
      <c r="F184" s="206"/>
      <c r="G184" s="206">
        <f t="shared" si="8"/>
        <v>38784</v>
      </c>
      <c r="H184" s="207"/>
      <c r="I184" s="207"/>
      <c r="J184" s="207">
        <v>2544</v>
      </c>
      <c r="K184" s="207">
        <v>36240</v>
      </c>
      <c r="L184" s="207"/>
      <c r="M184" s="207"/>
      <c r="N184" s="208"/>
      <c r="O184" s="228"/>
      <c r="P184" s="229"/>
    </row>
    <row r="185" spans="1:16" s="187" customFormat="1" ht="12">
      <c r="A185" s="1287" t="s">
        <v>1105</v>
      </c>
      <c r="B185" s="1288"/>
      <c r="C185" s="226" t="s">
        <v>732</v>
      </c>
      <c r="D185" s="227"/>
      <c r="E185" s="212" t="s">
        <v>627</v>
      </c>
      <c r="F185" s="206"/>
      <c r="G185" s="206">
        <f t="shared" si="8"/>
        <v>1200</v>
      </c>
      <c r="H185" s="207"/>
      <c r="I185" s="207"/>
      <c r="J185" s="207">
        <v>900</v>
      </c>
      <c r="K185" s="207">
        <v>300</v>
      </c>
      <c r="L185" s="207"/>
      <c r="M185" s="207"/>
      <c r="N185" s="208"/>
      <c r="O185" s="228"/>
      <c r="P185" s="229"/>
    </row>
    <row r="186" spans="1:16" s="187" customFormat="1" ht="12">
      <c r="A186" s="210"/>
      <c r="B186" s="211"/>
      <c r="C186" s="226"/>
      <c r="D186" s="227"/>
      <c r="E186" s="212" t="s">
        <v>1148</v>
      </c>
      <c r="F186" s="206"/>
      <c r="G186" s="206">
        <f>SUM(H186:P186)</f>
        <v>1171</v>
      </c>
      <c r="H186" s="207"/>
      <c r="I186" s="207"/>
      <c r="J186" s="207">
        <v>900</v>
      </c>
      <c r="K186" s="207">
        <v>271</v>
      </c>
      <c r="L186" s="207"/>
      <c r="M186" s="207"/>
      <c r="N186" s="208"/>
      <c r="O186" s="228"/>
      <c r="P186" s="229"/>
    </row>
    <row r="187" spans="1:16" s="187" customFormat="1" ht="12">
      <c r="A187" s="210"/>
      <c r="B187" s="211"/>
      <c r="C187" s="226"/>
      <c r="D187" s="227"/>
      <c r="E187" s="196" t="s">
        <v>1154</v>
      </c>
      <c r="F187" s="206"/>
      <c r="G187" s="206">
        <f t="shared" si="8"/>
        <v>590</v>
      </c>
      <c r="H187" s="207"/>
      <c r="I187" s="207"/>
      <c r="J187" s="207">
        <v>318</v>
      </c>
      <c r="K187" s="207">
        <v>272</v>
      </c>
      <c r="L187" s="207"/>
      <c r="M187" s="207"/>
      <c r="N187" s="208"/>
      <c r="O187" s="228"/>
      <c r="P187" s="229"/>
    </row>
    <row r="188" spans="1:16" s="187" customFormat="1" ht="12">
      <c r="A188" s="1287" t="s">
        <v>1106</v>
      </c>
      <c r="B188" s="1288"/>
      <c r="C188" s="226" t="s">
        <v>733</v>
      </c>
      <c r="D188" s="227"/>
      <c r="E188" s="212" t="s">
        <v>627</v>
      </c>
      <c r="F188" s="206">
        <v>1500</v>
      </c>
      <c r="G188" s="206">
        <f t="shared" si="8"/>
        <v>1500</v>
      </c>
      <c r="H188" s="207">
        <v>1136</v>
      </c>
      <c r="I188" s="207">
        <v>364</v>
      </c>
      <c r="J188" s="207"/>
      <c r="K188" s="207"/>
      <c r="L188" s="207"/>
      <c r="M188" s="207"/>
      <c r="N188" s="208"/>
      <c r="O188" s="228"/>
      <c r="P188" s="229"/>
    </row>
    <row r="189" spans="1:16" s="187" customFormat="1" ht="12">
      <c r="A189" s="210"/>
      <c r="B189" s="211"/>
      <c r="C189" s="226"/>
      <c r="D189" s="227"/>
      <c r="E189" s="212" t="s">
        <v>1148</v>
      </c>
      <c r="F189" s="206">
        <v>1500</v>
      </c>
      <c r="G189" s="206">
        <f>SUM(H189:P189)</f>
        <v>1500</v>
      </c>
      <c r="H189" s="207">
        <v>1136</v>
      </c>
      <c r="I189" s="207">
        <v>364</v>
      </c>
      <c r="J189" s="207"/>
      <c r="K189" s="207"/>
      <c r="L189" s="207"/>
      <c r="M189" s="207"/>
      <c r="N189" s="208"/>
      <c r="O189" s="228"/>
      <c r="P189" s="229"/>
    </row>
    <row r="190" spans="1:16" s="187" customFormat="1" ht="12">
      <c r="A190" s="210"/>
      <c r="B190" s="211"/>
      <c r="C190" s="226"/>
      <c r="D190" s="227"/>
      <c r="E190" s="196" t="s">
        <v>1154</v>
      </c>
      <c r="F190" s="206">
        <v>1777</v>
      </c>
      <c r="G190" s="206">
        <f t="shared" si="8"/>
        <v>1659</v>
      </c>
      <c r="H190" s="207">
        <v>961</v>
      </c>
      <c r="I190" s="207">
        <v>264</v>
      </c>
      <c r="J190" s="207">
        <v>434</v>
      </c>
      <c r="K190" s="207"/>
      <c r="L190" s="207"/>
      <c r="M190" s="207"/>
      <c r="N190" s="208"/>
      <c r="O190" s="228"/>
      <c r="P190" s="229"/>
    </row>
    <row r="191" spans="1:17" s="187" customFormat="1" ht="12">
      <c r="A191" s="1308" t="s">
        <v>925</v>
      </c>
      <c r="B191" s="1309"/>
      <c r="C191" s="1309"/>
      <c r="D191" s="1309"/>
      <c r="E191" s="237" t="s">
        <v>627</v>
      </c>
      <c r="F191" s="238">
        <f aca="true" t="shared" si="9" ref="F191:P191">SUM(F9+F12+F15+F21+F24+F27+F30+F33+F36+F39+F42+F45+F79+F85+F82+F88+F91+F94+F97+F100+F103+F106+F109+F121+F118+F124+F127+F130+F133+F136+F72+F112+F115+F139+F145+F152+F155+F158+F164+F161+F167+F173+F176+F179+F182+F48+F51+F170+F142+F185+F188+F54+F18+F57+F60+F63+F66+F69)</f>
        <v>3396118</v>
      </c>
      <c r="G191" s="238">
        <f t="shared" si="9"/>
        <v>2007462</v>
      </c>
      <c r="H191" s="238">
        <f t="shared" si="9"/>
        <v>418243</v>
      </c>
      <c r="I191" s="238">
        <f t="shared" si="9"/>
        <v>134356</v>
      </c>
      <c r="J191" s="238">
        <f t="shared" si="9"/>
        <v>418270</v>
      </c>
      <c r="K191" s="238">
        <f t="shared" si="9"/>
        <v>200397</v>
      </c>
      <c r="L191" s="238">
        <f t="shared" si="9"/>
        <v>163840</v>
      </c>
      <c r="M191" s="238">
        <f t="shared" si="9"/>
        <v>52832</v>
      </c>
      <c r="N191" s="238">
        <f t="shared" si="9"/>
        <v>397754</v>
      </c>
      <c r="O191" s="238">
        <f t="shared" si="9"/>
        <v>45858</v>
      </c>
      <c r="P191" s="239">
        <f t="shared" si="9"/>
        <v>175912</v>
      </c>
      <c r="Q191" s="236"/>
    </row>
    <row r="192" spans="1:17" s="187" customFormat="1" ht="12">
      <c r="A192" s="246"/>
      <c r="B192" s="243"/>
      <c r="C192" s="243"/>
      <c r="D192" s="243"/>
      <c r="E192" s="237" t="s">
        <v>1148</v>
      </c>
      <c r="F192" s="238">
        <f aca="true" t="shared" si="10" ref="F192:P192">SUM(F10+F13+F16+F22+F25+F28+F31+F34+F37+F40+F43+F46+F80+F86+F83+F89+F92+F95+F98+F101+F104+F107+F110+F122+F119+F125+F128+F131+F134+F137+F73+F113+F116+F140+F146+F153+F156+F159+F165+F162+F168+F174+F177+F180+F183+F49+F52+F171+F143+F186+F189+F55+F19+F58+F61+F64+F67+F70)</f>
        <v>3810973</v>
      </c>
      <c r="G192" s="238">
        <f t="shared" si="10"/>
        <v>2358157</v>
      </c>
      <c r="H192" s="238">
        <f t="shared" si="10"/>
        <v>434506</v>
      </c>
      <c r="I192" s="238">
        <f t="shared" si="10"/>
        <v>141509</v>
      </c>
      <c r="J192" s="238">
        <f t="shared" si="10"/>
        <v>499855</v>
      </c>
      <c r="K192" s="238">
        <f>SUM(K10+K13+K16+K22+K25+K28+K31+K34+K37+K40+K43+K46+K80+K86+K83+K89+K92+K95+K98+K101+K104+K107+K110+K122+K119+K125+K128+K131+K134+K137+K73+K113+K116+K140+K146+K153+K156+K159+K165+K162+K168+K174+K177+K180+K183+K49+K52+K171+K143+K186+K189+K55+K19+K58+K61+K64+K67+K70)</f>
        <v>213827</v>
      </c>
      <c r="L192" s="238">
        <f t="shared" si="10"/>
        <v>172556</v>
      </c>
      <c r="M192" s="238">
        <f t="shared" si="10"/>
        <v>162355</v>
      </c>
      <c r="N192" s="238">
        <f t="shared" si="10"/>
        <v>514973</v>
      </c>
      <c r="O192" s="238">
        <f t="shared" si="10"/>
        <v>46811</v>
      </c>
      <c r="P192" s="239">
        <f t="shared" si="10"/>
        <v>171765</v>
      </c>
      <c r="Q192" s="236"/>
    </row>
    <row r="193" spans="1:17" s="187" customFormat="1" ht="12">
      <c r="A193" s="246"/>
      <c r="B193" s="243"/>
      <c r="C193" s="243"/>
      <c r="D193" s="243"/>
      <c r="E193" s="376" t="s">
        <v>1154</v>
      </c>
      <c r="F193" s="238">
        <f>SUM(F11+F14+F17+F23+F26+F29+F32+F35+F38+F41+F44+F47+F81+F87+F84+F90+F93+F96+F99+F102+F105+F108+F111+F123+F120+F126+F129+F132+F135+F138+F74+F114+F117+F141+F147+F154+F157+F160+F166+F163+F169+F175+F178+F181+F184+F50+F53+F172+F144+F187+F190+F56+F20+F59+F62+F65+F68+F71)</f>
        <v>3590733</v>
      </c>
      <c r="G193" s="238">
        <f>SUM(G11+G14+G17+G23+G26+G29+G32+G35+G38+G41+G44+G47+G81+G87+G84+G90+G93+G96+G99+G102+G105+G108+G111+G123+G120+G126+G129+G132+G135+G138+G74+G114+G117+G141+G147+G154+G157+G160+G166+G163+G169+G175+G178+G181+G184+G50+G53+G172+G144+G187+G190+G56+G20+G59+G62+G65+G68+G71)</f>
        <v>1983677</v>
      </c>
      <c r="H193" s="238">
        <f>SUM(H11+H14+H17+H23+H26+H29+H32+H35+H38+H41+H44+H47+H81+H87+H84+H90+H93+H96+H99+H102+H105+H108+H111+H123+H120+H126+H129+H132+H135+H138+H74+H114+H117+H141+H147+H154+H157+H160+H166+H163+H169+H175+H178+H181+H184+H50+H53+H172+H144+H187+H190+H56+H20+H59+H62+H65+H68+H71)</f>
        <v>430523</v>
      </c>
      <c r="I193" s="238">
        <f>SUM(I11+I14+I17+I23+I26+I29+I32+I35+I38+I41+I44+I47+I81+I87+I84+I90+I93+I96+I99+I102+I105+I108+I111+I123+I120+I126+I129+I132+I135+I138+I74+I114+I117+I141+I147+I154+I157+I160+I166+I163+I169+I175+I178+I181+I184+I50+I53+I172+I144+I187+I190+I56+I20+I59+I62+I65+I68+I71)</f>
        <v>139014</v>
      </c>
      <c r="J193" s="238">
        <f>SUM(J11+J14+J17+J23+J26+J29+J32+J35+J38+J41+J44+J47+J81+J87+J84+J90+J93+J96+J99+J102+J105+J108+J111+J123+J120+J126+J129+J132+J135+J138+J74+J114+J117+J141+J147+J154+J157+J160+J166+J163+J169+J175+J178+J181+J184+J50+J53+J172+J144+J187+J190+J56+J20+J59+J62+J65+J68+J71)</f>
        <v>480248</v>
      </c>
      <c r="K193" s="238">
        <f>SUM(K11+K14+K17+K23+K26+K29+K32+K35+K38+K41+K44+K47+K81+K87+K84+K90+K93+K96+K99+K102+K105+K108+K111+K123+K120+K126+K129+K132+K135+K138+K74+K114+K117+K141+K147+K154+K157+K160+K166+K163+K169+K175+K178+K181+K184+K50+K53+K172+K144+K187+K190+K56+K20+K59+K62+K65+K68+K71)</f>
        <v>213069</v>
      </c>
      <c r="L193" s="238">
        <f>SUM(L11+L14+L17+L23+L26+L29+L32+L35+L38+L41+L44+L47+L81+L87+L84+L90+L93+L96+L99+L102+L105+L108+L111+L123+L120+L126+L129+L132+L135+L138+L74+L114+L117+L141+L147+L154+L157+L160+L166+L163+L169+L175+L178+L181+L184+L50+L53+L172+L144+L187+L190+L56+L20+L59+L62+L65+L68+L71)</f>
        <v>170132</v>
      </c>
      <c r="M193" s="238">
        <f>SUM(M11+M14+M17+M23+M26+M29+M32+M35+M38+M41+M44+M47+M81+M87+M84+M90+M93+M96+M99+M102+M105+M108+M111+M123+M120+M126+M129+M132+M135+M138+M74+M114+M117+M141+M147+M154+M157+M160+M166+M163+M169+M175+M178+M181+M184+M50+M53+M172+M144+M187+M190+M56+M20+M59+M62+M65+M68+M71)</f>
        <v>111011</v>
      </c>
      <c r="N193" s="238">
        <f>SUM(N11+N14+N17+N23+N26+N29+N32+N35+N38+N41+N44+N47+N81+N87+N84+N90+N93+N96+N99+N102+N105+N108+N111+N123+N120+N126+N129+N132+N135+N138+N74+N114+N117+N141+N147+N154+N157+N160+N166+N163+N169+N175+N178+N181+N184+N50+N53+N172+N144+N187+N190+N56+N20+N59+N62+N65+N68+N71)</f>
        <v>398779</v>
      </c>
      <c r="O193" s="238">
        <f>SUM(O11+O14+O17+O23+O26+O29+O32+O35+O38+O41+O44+O47+O81+O87+O84+O90+O93+O96+O99+O102+O105+O108+O111+O123+O120+O126+O129+O132+O135+O138+O74+O114+O117+O141+O147+O154+O157+O160+O166+O163+O169+O175+O178+O181+O184+O50+O53+O172+O144+O187+O190+O56+O20+O59+O62+O65+O68+O71)</f>
        <v>40901</v>
      </c>
      <c r="P193" s="239">
        <f>SUM(P11+P14+P17+P23+P26+P29+P32+P35+P38+P41+P44+P47+P81+P87+P84+P90+P93+P96+P99+P102+P105+P108+P111+P123+P120+P126+P129+P132+P135+P138+P74+P114+P117+P141+P147+P154+P157+P160+P166+P163+P169+P175+P178+P181+P184+P50+P53+P172+P144+P187+P190+P56+P20+P59+P62+P65+P68+P71)</f>
        <v>0</v>
      </c>
      <c r="Q193" s="236"/>
    </row>
    <row r="194" spans="1:16" s="240" customFormat="1" ht="12">
      <c r="A194" s="1313"/>
      <c r="B194" s="1309"/>
      <c r="C194" s="1309"/>
      <c r="D194" s="1309"/>
      <c r="E194" s="237"/>
      <c r="F194" s="214"/>
      <c r="G194" s="207"/>
      <c r="H194" s="238"/>
      <c r="I194" s="238"/>
      <c r="J194" s="238"/>
      <c r="K194" s="238"/>
      <c r="L194" s="238"/>
      <c r="M194" s="238"/>
      <c r="N194" s="238"/>
      <c r="O194" s="238"/>
      <c r="P194" s="239"/>
    </row>
    <row r="195" spans="1:16" s="187" customFormat="1" ht="12">
      <c r="A195" s="1313" t="s">
        <v>736</v>
      </c>
      <c r="B195" s="1309"/>
      <c r="C195" s="1309"/>
      <c r="D195" s="1309"/>
      <c r="E195" s="213"/>
      <c r="F195" s="228"/>
      <c r="G195" s="206"/>
      <c r="H195" s="206"/>
      <c r="I195" s="206"/>
      <c r="J195" s="206"/>
      <c r="K195" s="206"/>
      <c r="L195" s="206"/>
      <c r="M195" s="206"/>
      <c r="N195" s="206"/>
      <c r="O195" s="206"/>
      <c r="P195" s="209"/>
    </row>
    <row r="196" spans="1:16" s="187" customFormat="1" ht="12">
      <c r="A196" s="1287" t="s">
        <v>926</v>
      </c>
      <c r="B196" s="1288"/>
      <c r="C196" s="1289" t="s">
        <v>927</v>
      </c>
      <c r="D196" s="1290"/>
      <c r="E196" s="212" t="s">
        <v>928</v>
      </c>
      <c r="F196" s="206">
        <v>714</v>
      </c>
      <c r="G196" s="206">
        <f aca="true" t="shared" si="11" ref="G196:G204">SUM(H196:P196)</f>
        <v>714</v>
      </c>
      <c r="H196" s="206"/>
      <c r="I196" s="206"/>
      <c r="J196" s="206">
        <v>414</v>
      </c>
      <c r="K196" s="206">
        <v>300</v>
      </c>
      <c r="L196" s="206"/>
      <c r="M196" s="206"/>
      <c r="N196" s="206"/>
      <c r="O196" s="206"/>
      <c r="P196" s="209"/>
    </row>
    <row r="197" spans="1:16" s="187" customFormat="1" ht="12">
      <c r="A197" s="210"/>
      <c r="B197" s="211"/>
      <c r="C197" s="215"/>
      <c r="D197" s="216"/>
      <c r="E197" s="212" t="s">
        <v>1148</v>
      </c>
      <c r="F197" s="206">
        <v>1594</v>
      </c>
      <c r="G197" s="206">
        <f>SUM(H197:P197)</f>
        <v>1594</v>
      </c>
      <c r="H197" s="241"/>
      <c r="I197" s="241"/>
      <c r="J197" s="241">
        <v>1244</v>
      </c>
      <c r="K197" s="241">
        <v>350</v>
      </c>
      <c r="L197" s="241"/>
      <c r="M197" s="241"/>
      <c r="N197" s="241"/>
      <c r="O197" s="241"/>
      <c r="P197" s="242"/>
    </row>
    <row r="198" spans="1:16" s="187" customFormat="1" ht="12">
      <c r="A198" s="210"/>
      <c r="B198" s="211"/>
      <c r="C198" s="215"/>
      <c r="D198" s="216"/>
      <c r="E198" s="196" t="s">
        <v>1154</v>
      </c>
      <c r="F198" s="206">
        <v>1594</v>
      </c>
      <c r="G198" s="206">
        <f t="shared" si="11"/>
        <v>1147</v>
      </c>
      <c r="H198" s="241"/>
      <c r="I198" s="241"/>
      <c r="J198" s="241">
        <v>802</v>
      </c>
      <c r="K198" s="241">
        <v>345</v>
      </c>
      <c r="L198" s="241"/>
      <c r="M198" s="241"/>
      <c r="N198" s="241"/>
      <c r="O198" s="241"/>
      <c r="P198" s="242"/>
    </row>
    <row r="199" spans="1:16" s="187" customFormat="1" ht="12">
      <c r="A199" s="1287"/>
      <c r="B199" s="1288"/>
      <c r="C199" s="1289" t="s">
        <v>929</v>
      </c>
      <c r="D199" s="1290"/>
      <c r="E199" s="212" t="s">
        <v>627</v>
      </c>
      <c r="F199" s="206">
        <v>714</v>
      </c>
      <c r="G199" s="206">
        <f t="shared" si="11"/>
        <v>714</v>
      </c>
      <c r="H199" s="241"/>
      <c r="I199" s="241"/>
      <c r="J199" s="241">
        <v>714</v>
      </c>
      <c r="K199" s="241"/>
      <c r="L199" s="241"/>
      <c r="M199" s="241"/>
      <c r="N199" s="241"/>
      <c r="O199" s="241"/>
      <c r="P199" s="242"/>
    </row>
    <row r="200" spans="1:16" s="187" customFormat="1" ht="12">
      <c r="A200" s="210"/>
      <c r="B200" s="211"/>
      <c r="C200" s="215"/>
      <c r="D200" s="216"/>
      <c r="E200" s="212" t="s">
        <v>1148</v>
      </c>
      <c r="F200" s="206">
        <v>1464</v>
      </c>
      <c r="G200" s="206">
        <f>SUM(H200:P200)</f>
        <v>1464</v>
      </c>
      <c r="H200" s="241"/>
      <c r="I200" s="241"/>
      <c r="J200" s="241">
        <v>1411</v>
      </c>
      <c r="K200" s="241"/>
      <c r="L200" s="241"/>
      <c r="M200" s="241"/>
      <c r="N200" s="241">
        <v>53</v>
      </c>
      <c r="O200" s="241"/>
      <c r="P200" s="242"/>
    </row>
    <row r="201" spans="1:16" s="187" customFormat="1" ht="12">
      <c r="A201" s="210"/>
      <c r="B201" s="211"/>
      <c r="C201" s="215"/>
      <c r="D201" s="216"/>
      <c r="E201" s="196" t="s">
        <v>1154</v>
      </c>
      <c r="F201" s="206">
        <v>1464</v>
      </c>
      <c r="G201" s="206">
        <f t="shared" si="11"/>
        <v>1280</v>
      </c>
      <c r="H201" s="241">
        <v>32</v>
      </c>
      <c r="I201" s="241">
        <v>3</v>
      </c>
      <c r="J201" s="241">
        <v>1192</v>
      </c>
      <c r="K201" s="241"/>
      <c r="L201" s="241"/>
      <c r="M201" s="241"/>
      <c r="N201" s="241">
        <v>53</v>
      </c>
      <c r="O201" s="241"/>
      <c r="P201" s="242"/>
    </row>
    <row r="202" spans="1:16" s="187" customFormat="1" ht="12">
      <c r="A202" s="1287"/>
      <c r="B202" s="1288"/>
      <c r="C202" s="1289" t="s">
        <v>930</v>
      </c>
      <c r="D202" s="1290"/>
      <c r="E202" s="212" t="s">
        <v>627</v>
      </c>
      <c r="F202" s="206">
        <v>714</v>
      </c>
      <c r="G202" s="206">
        <f t="shared" si="11"/>
        <v>714</v>
      </c>
      <c r="H202" s="241"/>
      <c r="I202" s="241"/>
      <c r="J202" s="241">
        <v>714</v>
      </c>
      <c r="K202" s="241"/>
      <c r="L202" s="241"/>
      <c r="M202" s="241"/>
      <c r="N202" s="241"/>
      <c r="O202" s="241"/>
      <c r="P202" s="242"/>
    </row>
    <row r="203" spans="1:16" s="187" customFormat="1" ht="12">
      <c r="A203" s="297"/>
      <c r="B203" s="298"/>
      <c r="C203" s="215"/>
      <c r="D203" s="299"/>
      <c r="E203" s="212" t="s">
        <v>1148</v>
      </c>
      <c r="F203" s="241">
        <v>944</v>
      </c>
      <c r="G203" s="206">
        <f>SUM(H203:P203)</f>
        <v>944</v>
      </c>
      <c r="H203" s="241"/>
      <c r="I203" s="241"/>
      <c r="J203" s="241">
        <v>944</v>
      </c>
      <c r="K203" s="241"/>
      <c r="L203" s="241"/>
      <c r="M203" s="241"/>
      <c r="N203" s="241"/>
      <c r="O203" s="241"/>
      <c r="P203" s="242"/>
    </row>
    <row r="204" spans="1:16" s="187" customFormat="1" ht="12">
      <c r="A204" s="297"/>
      <c r="B204" s="298"/>
      <c r="C204" s="215"/>
      <c r="D204" s="299"/>
      <c r="E204" s="196" t="s">
        <v>1154</v>
      </c>
      <c r="F204" s="241">
        <v>944</v>
      </c>
      <c r="G204" s="206">
        <f t="shared" si="11"/>
        <v>1030</v>
      </c>
      <c r="H204" s="241"/>
      <c r="I204" s="241"/>
      <c r="J204" s="241">
        <v>1030</v>
      </c>
      <c r="K204" s="241"/>
      <c r="L204" s="241"/>
      <c r="M204" s="241"/>
      <c r="N204" s="241"/>
      <c r="O204" s="241"/>
      <c r="P204" s="242"/>
    </row>
    <row r="205" spans="1:16" s="187" customFormat="1" ht="12">
      <c r="A205" s="1314" t="s">
        <v>931</v>
      </c>
      <c r="B205" s="1315"/>
      <c r="C205" s="1315"/>
      <c r="D205" s="1315"/>
      <c r="E205" s="237" t="s">
        <v>627</v>
      </c>
      <c r="F205" s="291">
        <f>SUM(F196+F199+F202)</f>
        <v>2142</v>
      </c>
      <c r="G205" s="291">
        <f aca="true" t="shared" si="12" ref="G205:P205">SUM(G196+G199+G202)</f>
        <v>2142</v>
      </c>
      <c r="H205" s="291">
        <f t="shared" si="12"/>
        <v>0</v>
      </c>
      <c r="I205" s="291">
        <f t="shared" si="12"/>
        <v>0</v>
      </c>
      <c r="J205" s="291">
        <f t="shared" si="12"/>
        <v>1842</v>
      </c>
      <c r="K205" s="291">
        <f t="shared" si="12"/>
        <v>300</v>
      </c>
      <c r="L205" s="291">
        <f t="shared" si="12"/>
        <v>0</v>
      </c>
      <c r="M205" s="291">
        <f t="shared" si="12"/>
        <v>0</v>
      </c>
      <c r="N205" s="291">
        <f t="shared" si="12"/>
        <v>0</v>
      </c>
      <c r="O205" s="291">
        <f t="shared" si="12"/>
        <v>0</v>
      </c>
      <c r="P205" s="292">
        <f t="shared" si="12"/>
        <v>0</v>
      </c>
    </row>
    <row r="206" spans="1:16" ht="12.75">
      <c r="A206" s="348"/>
      <c r="B206" s="349"/>
      <c r="C206" s="350"/>
      <c r="D206" s="351"/>
      <c r="E206" s="355" t="s">
        <v>1148</v>
      </c>
      <c r="F206" s="352">
        <f>SUM(F197+F200+F203)</f>
        <v>4002</v>
      </c>
      <c r="G206" s="352">
        <f aca="true" t="shared" si="13" ref="G206:P206">SUM(G197+G200+G203)</f>
        <v>4002</v>
      </c>
      <c r="H206" s="352">
        <f t="shared" si="13"/>
        <v>0</v>
      </c>
      <c r="I206" s="352">
        <f t="shared" si="13"/>
        <v>0</v>
      </c>
      <c r="J206" s="352">
        <f t="shared" si="13"/>
        <v>3599</v>
      </c>
      <c r="K206" s="352">
        <f t="shared" si="13"/>
        <v>350</v>
      </c>
      <c r="L206" s="352">
        <f t="shared" si="13"/>
        <v>0</v>
      </c>
      <c r="M206" s="352">
        <f t="shared" si="13"/>
        <v>0</v>
      </c>
      <c r="N206" s="352">
        <f t="shared" si="13"/>
        <v>53</v>
      </c>
      <c r="O206" s="352">
        <f t="shared" si="13"/>
        <v>0</v>
      </c>
      <c r="P206" s="353">
        <f t="shared" si="13"/>
        <v>0</v>
      </c>
    </row>
    <row r="207" spans="1:16" ht="13.5" thickBot="1">
      <c r="A207" s="295"/>
      <c r="B207" s="296"/>
      <c r="C207" s="293"/>
      <c r="D207" s="294"/>
      <c r="E207" s="377" t="s">
        <v>1154</v>
      </c>
      <c r="F207" s="366">
        <f>SUM(F198+F201+F204)</f>
        <v>4002</v>
      </c>
      <c r="G207" s="366">
        <f aca="true" t="shared" si="14" ref="G207:P207">SUM(G198+G201+G204)</f>
        <v>3457</v>
      </c>
      <c r="H207" s="366">
        <f t="shared" si="14"/>
        <v>32</v>
      </c>
      <c r="I207" s="366">
        <f t="shared" si="14"/>
        <v>3</v>
      </c>
      <c r="J207" s="366">
        <f t="shared" si="14"/>
        <v>3024</v>
      </c>
      <c r="K207" s="366">
        <f t="shared" si="14"/>
        <v>345</v>
      </c>
      <c r="L207" s="366">
        <f t="shared" si="14"/>
        <v>0</v>
      </c>
      <c r="M207" s="366">
        <f t="shared" si="14"/>
        <v>0</v>
      </c>
      <c r="N207" s="366">
        <f t="shared" si="14"/>
        <v>53</v>
      </c>
      <c r="O207" s="366">
        <f>SUM(O198+O201+O204)</f>
        <v>0</v>
      </c>
      <c r="P207" s="367">
        <f t="shared" si="14"/>
        <v>0</v>
      </c>
    </row>
    <row r="208" ht="13.5" thickTop="1"/>
  </sheetData>
  <mergeCells count="90">
    <mergeCell ref="A176:B176"/>
    <mergeCell ref="C164:D164"/>
    <mergeCell ref="A167:B167"/>
    <mergeCell ref="A173:B173"/>
    <mergeCell ref="C173:D173"/>
    <mergeCell ref="C152:D152"/>
    <mergeCell ref="A112:B112"/>
    <mergeCell ref="C112:D112"/>
    <mergeCell ref="A115:B115"/>
    <mergeCell ref="A179:B179"/>
    <mergeCell ref="A48:B48"/>
    <mergeCell ref="C48:D48"/>
    <mergeCell ref="A142:B142"/>
    <mergeCell ref="C142:D142"/>
    <mergeCell ref="A72:B72"/>
    <mergeCell ref="C72:D72"/>
    <mergeCell ref="C155:D155"/>
    <mergeCell ref="A155:B155"/>
    <mergeCell ref="A152:B152"/>
    <mergeCell ref="G5:G8"/>
    <mergeCell ref="F5:F8"/>
    <mergeCell ref="A136:B136"/>
    <mergeCell ref="A127:B127"/>
    <mergeCell ref="A130:B130"/>
    <mergeCell ref="A109:B109"/>
    <mergeCell ref="C121:D121"/>
    <mergeCell ref="A118:B118"/>
    <mergeCell ref="A82:B82"/>
    <mergeCell ref="A88:B88"/>
    <mergeCell ref="A205:D205"/>
    <mergeCell ref="A199:B199"/>
    <mergeCell ref="C199:D199"/>
    <mergeCell ref="A202:B202"/>
    <mergeCell ref="C202:D202"/>
    <mergeCell ref="A194:D194"/>
    <mergeCell ref="A195:D195"/>
    <mergeCell ref="A196:B196"/>
    <mergeCell ref="C196:D196"/>
    <mergeCell ref="C69:D69"/>
    <mergeCell ref="A191:D191"/>
    <mergeCell ref="C18:D18"/>
    <mergeCell ref="A66:B66"/>
    <mergeCell ref="A63:B63"/>
    <mergeCell ref="A60:B60"/>
    <mergeCell ref="A18:B18"/>
    <mergeCell ref="A57:B57"/>
    <mergeCell ref="A185:B185"/>
    <mergeCell ref="A188:B188"/>
    <mergeCell ref="A51:B51"/>
    <mergeCell ref="A170:B170"/>
    <mergeCell ref="A182:B182"/>
    <mergeCell ref="A139:B139"/>
    <mergeCell ref="A145:B145"/>
    <mergeCell ref="A158:B158"/>
    <mergeCell ref="A161:B161"/>
    <mergeCell ref="A164:B164"/>
    <mergeCell ref="A69:B69"/>
    <mergeCell ref="A54:B54"/>
    <mergeCell ref="A45:B45"/>
    <mergeCell ref="A85:B85"/>
    <mergeCell ref="A75:E78"/>
    <mergeCell ref="C115:D115"/>
    <mergeCell ref="A91:B91"/>
    <mergeCell ref="A94:B94"/>
    <mergeCell ref="A97:B97"/>
    <mergeCell ref="A100:B100"/>
    <mergeCell ref="A103:B103"/>
    <mergeCell ref="A106:B106"/>
    <mergeCell ref="A42:B42"/>
    <mergeCell ref="A36:B36"/>
    <mergeCell ref="C36:D36"/>
    <mergeCell ref="A39:B39"/>
    <mergeCell ref="A3:P3"/>
    <mergeCell ref="A121:B121"/>
    <mergeCell ref="A5:E8"/>
    <mergeCell ref="A9:B9"/>
    <mergeCell ref="A12:B12"/>
    <mergeCell ref="A15:B15"/>
    <mergeCell ref="A21:B21"/>
    <mergeCell ref="A27:B27"/>
    <mergeCell ref="A30:B30"/>
    <mergeCell ref="A33:B33"/>
    <mergeCell ref="F75:F78"/>
    <mergeCell ref="G75:G78"/>
    <mergeCell ref="A148:E151"/>
    <mergeCell ref="F148:F151"/>
    <mergeCell ref="G148:G151"/>
    <mergeCell ref="A79:B79"/>
    <mergeCell ref="C79:D79"/>
    <mergeCell ref="A124:B124"/>
  </mergeCells>
  <printOptions horizontalCentered="1"/>
  <pageMargins left="0.5118110236220472" right="0.35433070866141736" top="0.36" bottom="0.16" header="0.39" footer="0.23"/>
  <pageSetup orientation="landscape" paperSize="9" scale="65" r:id="rId1"/>
  <rowBreaks count="2" manualBreakCount="2">
    <brk id="74" max="255" man="1"/>
    <brk id="14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A21" sqref="A21"/>
    </sheetView>
  </sheetViews>
  <sheetFormatPr defaultColWidth="9.00390625" defaultRowHeight="12.75"/>
  <cols>
    <col min="1" max="1" width="64.125" style="6" customWidth="1"/>
    <col min="2" max="2" width="10.00390625" style="6" customWidth="1"/>
    <col min="3" max="3" width="12.25390625" style="6" customWidth="1"/>
    <col min="4" max="4" width="10.00390625" style="6" customWidth="1"/>
    <col min="5" max="6" width="12.25390625" style="6" customWidth="1"/>
    <col min="7" max="16384" width="9.125" style="6" customWidth="1"/>
  </cols>
  <sheetData>
    <row r="1" ht="12.75">
      <c r="A1" s="163" t="s">
        <v>858</v>
      </c>
    </row>
    <row r="4" spans="1:6" ht="12.75">
      <c r="A4" s="1328" t="s">
        <v>1033</v>
      </c>
      <c r="B4" s="1328"/>
      <c r="C4" s="1255"/>
      <c r="D4" s="1255"/>
      <c r="E4" s="1255"/>
      <c r="F4" s="1255"/>
    </row>
    <row r="5" spans="1:6" ht="12.75">
      <c r="A5" s="1329" t="s">
        <v>604</v>
      </c>
      <c r="B5" s="1255"/>
      <c r="C5" s="1255"/>
      <c r="D5" s="1255"/>
      <c r="E5" s="1255"/>
      <c r="F5" s="1255"/>
    </row>
    <row r="6" ht="13.5" thickBot="1">
      <c r="A6" s="154"/>
    </row>
    <row r="7" spans="1:6" ht="13.5" thickTop="1">
      <c r="A7" s="155"/>
      <c r="B7" s="180" t="s">
        <v>627</v>
      </c>
      <c r="C7" s="180" t="s">
        <v>934</v>
      </c>
      <c r="D7" s="307" t="s">
        <v>1148</v>
      </c>
      <c r="E7" s="307" t="s">
        <v>934</v>
      </c>
      <c r="F7" s="127" t="s">
        <v>1154</v>
      </c>
    </row>
    <row r="8" spans="1:6" ht="12.75">
      <c r="A8" s="156" t="s">
        <v>605</v>
      </c>
      <c r="B8" s="129">
        <f>SUM(B10:B21)</f>
        <v>52832</v>
      </c>
      <c r="C8" s="129">
        <f>SUM(C10:C21)</f>
        <v>5000</v>
      </c>
      <c r="D8" s="342">
        <f>SUM(D10:D22)</f>
        <v>162355</v>
      </c>
      <c r="E8" s="342">
        <f>SUM(E9:E20)</f>
        <v>3332</v>
      </c>
      <c r="F8" s="157">
        <f>SUM(F10:F22)</f>
        <v>111011</v>
      </c>
    </row>
    <row r="9" spans="1:6" ht="13.5">
      <c r="A9" s="169" t="s">
        <v>883</v>
      </c>
      <c r="B9" s="129"/>
      <c r="C9" s="29"/>
      <c r="D9" s="18"/>
      <c r="E9" s="18"/>
      <c r="F9" s="93"/>
    </row>
    <row r="10" spans="1:6" ht="12.75">
      <c r="A10" s="158" t="s">
        <v>855</v>
      </c>
      <c r="B10" s="29">
        <v>8387</v>
      </c>
      <c r="C10" s="29"/>
      <c r="D10" s="18">
        <v>8387</v>
      </c>
      <c r="E10" s="18"/>
      <c r="F10" s="93">
        <v>8387</v>
      </c>
    </row>
    <row r="11" spans="1:6" ht="12.75">
      <c r="A11" s="158" t="s">
        <v>881</v>
      </c>
      <c r="B11" s="29">
        <v>2000</v>
      </c>
      <c r="C11" s="29"/>
      <c r="D11" s="18">
        <v>2000</v>
      </c>
      <c r="E11" s="18"/>
      <c r="F11" s="93"/>
    </row>
    <row r="12" spans="1:6" ht="12.75">
      <c r="A12" s="158" t="s">
        <v>856</v>
      </c>
      <c r="B12" s="29">
        <v>6000</v>
      </c>
      <c r="C12" s="29"/>
      <c r="D12" s="18">
        <v>2875</v>
      </c>
      <c r="E12" s="18"/>
      <c r="F12" s="93"/>
    </row>
    <row r="13" spans="1:6" ht="12.75">
      <c r="A13" s="158" t="s">
        <v>1052</v>
      </c>
      <c r="B13" s="29">
        <v>3445</v>
      </c>
      <c r="C13" s="29"/>
      <c r="D13" s="18">
        <v>3445</v>
      </c>
      <c r="E13" s="18"/>
      <c r="F13" s="93">
        <v>3445</v>
      </c>
    </row>
    <row r="14" spans="1:6" ht="13.5">
      <c r="A14" s="169" t="s">
        <v>882</v>
      </c>
      <c r="B14" s="29"/>
      <c r="C14" s="29"/>
      <c r="D14" s="18"/>
      <c r="E14" s="18"/>
      <c r="F14" s="93"/>
    </row>
    <row r="15" spans="1:6" ht="12.75">
      <c r="A15" s="158" t="s">
        <v>799</v>
      </c>
      <c r="B15" s="29">
        <v>3000</v>
      </c>
      <c r="C15" s="29"/>
      <c r="D15" s="18">
        <v>6500</v>
      </c>
      <c r="E15" s="18"/>
      <c r="F15" s="93">
        <v>6367</v>
      </c>
    </row>
    <row r="16" spans="1:6" ht="12.75">
      <c r="A16" s="158" t="s">
        <v>1053</v>
      </c>
      <c r="B16" s="29">
        <v>5000</v>
      </c>
      <c r="C16" s="29">
        <v>5000</v>
      </c>
      <c r="D16" s="18">
        <v>6770</v>
      </c>
      <c r="E16" s="18">
        <v>3332</v>
      </c>
      <c r="F16" s="93">
        <v>3562</v>
      </c>
    </row>
    <row r="17" spans="1:6" ht="12.75">
      <c r="A17" s="158" t="s">
        <v>958</v>
      </c>
      <c r="B17" s="29">
        <v>25000</v>
      </c>
      <c r="C17" s="29"/>
      <c r="D17" s="18">
        <v>69216</v>
      </c>
      <c r="E17" s="18"/>
      <c r="F17" s="93">
        <v>69443</v>
      </c>
    </row>
    <row r="18" spans="1:6" ht="12.75">
      <c r="A18" s="158" t="s">
        <v>1041</v>
      </c>
      <c r="B18" s="29"/>
      <c r="C18" s="29"/>
      <c r="D18" s="18">
        <v>5125</v>
      </c>
      <c r="E18" s="18"/>
      <c r="F18" s="93">
        <v>5026</v>
      </c>
    </row>
    <row r="19" spans="1:6" ht="12.75">
      <c r="A19" s="158" t="s">
        <v>1042</v>
      </c>
      <c r="B19" s="29"/>
      <c r="C19" s="29"/>
      <c r="D19" s="18">
        <v>44744</v>
      </c>
      <c r="E19" s="18"/>
      <c r="F19" s="93">
        <v>1438</v>
      </c>
    </row>
    <row r="20" spans="1:6" ht="12.75">
      <c r="A20" s="158" t="s">
        <v>1054</v>
      </c>
      <c r="B20" s="29"/>
      <c r="C20" s="29"/>
      <c r="D20" s="18">
        <v>13123</v>
      </c>
      <c r="E20" s="18"/>
      <c r="F20" s="93">
        <v>13173</v>
      </c>
    </row>
    <row r="21" spans="1:6" ht="12.75">
      <c r="A21" s="158" t="s">
        <v>1129</v>
      </c>
      <c r="B21" s="29"/>
      <c r="C21" s="29"/>
      <c r="D21" s="18">
        <v>170</v>
      </c>
      <c r="E21" s="18"/>
      <c r="F21" s="93">
        <v>170</v>
      </c>
    </row>
    <row r="22" spans="1:6" ht="12.75">
      <c r="A22" s="158"/>
      <c r="B22" s="29"/>
      <c r="C22" s="29"/>
      <c r="D22" s="18"/>
      <c r="E22" s="18"/>
      <c r="F22" s="93"/>
    </row>
    <row r="23" spans="1:6" ht="12.75">
      <c r="A23" s="156" t="s">
        <v>606</v>
      </c>
      <c r="B23" s="129">
        <f>SUM(B24:B25)</f>
        <v>0</v>
      </c>
      <c r="C23" s="129">
        <f>SUM(C24:C25)</f>
        <v>0</v>
      </c>
      <c r="D23" s="342">
        <f>SUM(D24:D25)</f>
        <v>7670</v>
      </c>
      <c r="E23" s="342">
        <f>SUM(E24:E25)</f>
        <v>0</v>
      </c>
      <c r="F23" s="157">
        <f>SUM(F24:F25)</f>
        <v>7243</v>
      </c>
    </row>
    <row r="24" spans="1:6" ht="12.75">
      <c r="A24" s="158" t="s">
        <v>1163</v>
      </c>
      <c r="B24" s="29"/>
      <c r="C24" s="29"/>
      <c r="D24" s="18">
        <v>1991</v>
      </c>
      <c r="E24" s="18"/>
      <c r="F24" s="93">
        <v>996</v>
      </c>
    </row>
    <row r="25" spans="1:6" ht="12.75">
      <c r="A25" s="158" t="s">
        <v>1164</v>
      </c>
      <c r="B25" s="29"/>
      <c r="C25" s="29"/>
      <c r="D25" s="18">
        <v>5679</v>
      </c>
      <c r="E25" s="18"/>
      <c r="F25" s="93">
        <v>6247</v>
      </c>
    </row>
    <row r="26" spans="1:6" ht="12.75">
      <c r="A26" s="158"/>
      <c r="B26" s="29"/>
      <c r="C26" s="29"/>
      <c r="D26" s="18"/>
      <c r="E26" s="18"/>
      <c r="F26" s="93"/>
    </row>
    <row r="27" spans="1:6" ht="12.75">
      <c r="A27" s="156" t="s">
        <v>607</v>
      </c>
      <c r="B27" s="342">
        <f>SUM(B28:B35)</f>
        <v>21600</v>
      </c>
      <c r="C27" s="129">
        <f>SUM(C28:C35)</f>
        <v>9000</v>
      </c>
      <c r="D27" s="342">
        <f>SUM(D28:D35)</f>
        <v>14542</v>
      </c>
      <c r="E27" s="342">
        <f>SUM(E30:E34)</f>
        <v>0</v>
      </c>
      <c r="F27" s="157">
        <f>SUM(F28:F35)</f>
        <v>14174</v>
      </c>
    </row>
    <row r="28" spans="1:6" ht="12.75">
      <c r="A28" s="158" t="s">
        <v>746</v>
      </c>
      <c r="B28" s="29"/>
      <c r="C28" s="29"/>
      <c r="D28" s="18">
        <v>150</v>
      </c>
      <c r="E28" s="18"/>
      <c r="F28" s="93">
        <v>150</v>
      </c>
    </row>
    <row r="29" spans="1:6" ht="12.75">
      <c r="A29" s="158" t="s">
        <v>1127</v>
      </c>
      <c r="B29" s="29"/>
      <c r="C29" s="29"/>
      <c r="D29" s="18">
        <v>1333</v>
      </c>
      <c r="E29" s="18"/>
      <c r="F29" s="93">
        <v>1333</v>
      </c>
    </row>
    <row r="30" spans="1:6" ht="12.75">
      <c r="A30" s="158" t="s">
        <v>1008</v>
      </c>
      <c r="B30" s="29">
        <v>4600</v>
      </c>
      <c r="C30" s="29">
        <v>4600</v>
      </c>
      <c r="D30" s="18"/>
      <c r="E30" s="18"/>
      <c r="F30" s="93"/>
    </row>
    <row r="31" spans="1:6" ht="12.75">
      <c r="A31" s="158" t="s">
        <v>857</v>
      </c>
      <c r="B31" s="29">
        <v>4100</v>
      </c>
      <c r="C31" s="29"/>
      <c r="D31" s="18">
        <v>4146</v>
      </c>
      <c r="E31" s="18"/>
      <c r="F31" s="93">
        <v>4146</v>
      </c>
    </row>
    <row r="32" spans="1:6" ht="12.75">
      <c r="A32" s="158" t="s">
        <v>1118</v>
      </c>
      <c r="B32" s="29">
        <v>8700</v>
      </c>
      <c r="C32" s="29">
        <v>2400</v>
      </c>
      <c r="D32" s="18">
        <v>6050</v>
      </c>
      <c r="E32" s="18"/>
      <c r="F32" s="93">
        <v>5682</v>
      </c>
    </row>
    <row r="33" spans="1:6" ht="12.75">
      <c r="A33" s="158" t="s">
        <v>1002</v>
      </c>
      <c r="B33" s="29">
        <v>2200</v>
      </c>
      <c r="C33" s="29"/>
      <c r="D33" s="18">
        <v>2259</v>
      </c>
      <c r="E33" s="18"/>
      <c r="F33" s="93">
        <v>2259</v>
      </c>
    </row>
    <row r="34" spans="1:6" ht="12.75">
      <c r="A34" s="158" t="s">
        <v>959</v>
      </c>
      <c r="B34" s="29">
        <v>2000</v>
      </c>
      <c r="C34" s="29">
        <v>2000</v>
      </c>
      <c r="D34" s="18"/>
      <c r="E34" s="18"/>
      <c r="F34" s="93"/>
    </row>
    <row r="35" spans="1:6" ht="12.75">
      <c r="A35" s="181" t="s">
        <v>1043</v>
      </c>
      <c r="B35" s="132"/>
      <c r="C35" s="29"/>
      <c r="D35" s="18">
        <v>604</v>
      </c>
      <c r="E35" s="18"/>
      <c r="F35" s="93">
        <v>604</v>
      </c>
    </row>
    <row r="36" spans="1:6" ht="13.5" thickBot="1">
      <c r="A36" s="159" t="s">
        <v>608</v>
      </c>
      <c r="B36" s="133">
        <f>B27+B8</f>
        <v>74432</v>
      </c>
      <c r="C36" s="133">
        <f>SUM(C8+C27)</f>
        <v>14000</v>
      </c>
      <c r="D36" s="27">
        <f>SUM(D8+D23+D27)</f>
        <v>184567</v>
      </c>
      <c r="E36" s="27">
        <f>SUM(E8+E23+E27)</f>
        <v>3332</v>
      </c>
      <c r="F36" s="99">
        <f>SUM(F8+F23+F27)</f>
        <v>132428</v>
      </c>
    </row>
    <row r="37" ht="13.5" thickTop="1"/>
  </sheetData>
  <mergeCells count="2">
    <mergeCell ref="A4:F4"/>
    <mergeCell ref="A5:F5"/>
  </mergeCells>
  <printOptions horizontalCentered="1"/>
  <pageMargins left="0.984251968503937" right="0.984251968503937" top="0.984251968503937" bottom="0.984251968503937" header="0.5118110236220472" footer="0.5118110236220472"/>
  <pageSetup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9"/>
  <sheetViews>
    <sheetView workbookViewId="0" topLeftCell="A1">
      <selection activeCell="D32" sqref="D32"/>
    </sheetView>
  </sheetViews>
  <sheetFormatPr defaultColWidth="9.00390625" defaultRowHeight="12.75"/>
  <cols>
    <col min="1" max="1" width="51.25390625" style="6" customWidth="1"/>
    <col min="2" max="2" width="11.375" style="6" customWidth="1"/>
    <col min="3" max="3" width="13.25390625" style="6" customWidth="1"/>
    <col min="4" max="4" width="11.375" style="6" customWidth="1"/>
    <col min="5" max="5" width="13.25390625" style="6" customWidth="1"/>
    <col min="6" max="6" width="12.625" style="6" customWidth="1"/>
    <col min="7" max="16384" width="9.125" style="6" customWidth="1"/>
  </cols>
  <sheetData>
    <row r="1" ht="12.75">
      <c r="A1" s="163" t="s">
        <v>869</v>
      </c>
    </row>
    <row r="4" spans="1:6" ht="12.75">
      <c r="A4" s="1328" t="s">
        <v>1032</v>
      </c>
      <c r="B4" s="1328"/>
      <c r="C4" s="1255"/>
      <c r="D4" s="1255"/>
      <c r="E4" s="1255"/>
      <c r="F4" s="1255"/>
    </row>
    <row r="5" spans="1:6" ht="12.75">
      <c r="A5" s="1329" t="s">
        <v>604</v>
      </c>
      <c r="B5" s="1255"/>
      <c r="C5" s="1255"/>
      <c r="D5" s="1255"/>
      <c r="E5" s="1255"/>
      <c r="F5" s="1255"/>
    </row>
    <row r="6" ht="13.5" thickBot="1"/>
    <row r="7" spans="1:6" ht="13.5" thickTop="1">
      <c r="A7" s="155"/>
      <c r="B7" s="180" t="s">
        <v>627</v>
      </c>
      <c r="C7" s="180" t="s">
        <v>934</v>
      </c>
      <c r="D7" s="307" t="s">
        <v>1148</v>
      </c>
      <c r="E7" s="307" t="s">
        <v>934</v>
      </c>
      <c r="F7" s="437" t="s">
        <v>1154</v>
      </c>
    </row>
    <row r="8" spans="1:6" ht="12.75">
      <c r="A8" s="152" t="s">
        <v>859</v>
      </c>
      <c r="B8" s="129">
        <f>SUM(B10:B46)</f>
        <v>397754</v>
      </c>
      <c r="C8" s="129">
        <f>SUM(C10:C46)</f>
        <v>50000</v>
      </c>
      <c r="D8" s="342">
        <f>SUM(D10:D46)</f>
        <v>515026</v>
      </c>
      <c r="E8" s="342">
        <f>SUM(E10:E38)</f>
        <v>0</v>
      </c>
      <c r="F8" s="413">
        <f>SUM(F10:F46)</f>
        <v>398832</v>
      </c>
    </row>
    <row r="9" spans="1:6" ht="12.75">
      <c r="A9" s="378" t="s">
        <v>814</v>
      </c>
      <c r="B9" s="29"/>
      <c r="C9" s="29"/>
      <c r="D9" s="18"/>
      <c r="E9" s="66"/>
      <c r="F9" s="412"/>
    </row>
    <row r="10" spans="1:6" ht="12.75">
      <c r="A10" s="378" t="s">
        <v>815</v>
      </c>
      <c r="B10" s="29">
        <v>6720</v>
      </c>
      <c r="C10" s="29"/>
      <c r="D10" s="18">
        <v>6720</v>
      </c>
      <c r="E10" s="66"/>
      <c r="F10" s="412">
        <v>6720</v>
      </c>
    </row>
    <row r="11" spans="1:6" ht="12.75">
      <c r="A11" s="378" t="s">
        <v>860</v>
      </c>
      <c r="B11" s="29">
        <v>243000</v>
      </c>
      <c r="C11" s="29"/>
      <c r="D11" s="18">
        <v>243000</v>
      </c>
      <c r="E11" s="66"/>
      <c r="F11" s="412">
        <v>212280</v>
      </c>
    </row>
    <row r="12" spans="1:6" ht="12.75">
      <c r="A12" s="378" t="s">
        <v>861</v>
      </c>
      <c r="B12" s="29">
        <v>39000</v>
      </c>
      <c r="C12" s="29">
        <v>30000</v>
      </c>
      <c r="D12" s="18">
        <v>39000</v>
      </c>
      <c r="E12" s="66"/>
      <c r="F12" s="412">
        <v>4033</v>
      </c>
    </row>
    <row r="13" spans="1:6" ht="12.75">
      <c r="A13" s="378" t="s">
        <v>816</v>
      </c>
      <c r="B13" s="29">
        <v>8675</v>
      </c>
      <c r="C13" s="29"/>
      <c r="D13" s="18">
        <v>8675</v>
      </c>
      <c r="E13" s="66"/>
      <c r="F13" s="412">
        <v>9193</v>
      </c>
    </row>
    <row r="14" spans="1:6" ht="12.75">
      <c r="A14" s="378" t="s">
        <v>1124</v>
      </c>
      <c r="B14" s="29">
        <v>1650</v>
      </c>
      <c r="C14" s="29"/>
      <c r="D14" s="18">
        <v>6150</v>
      </c>
      <c r="E14" s="66"/>
      <c r="F14" s="412">
        <v>6212</v>
      </c>
    </row>
    <row r="15" spans="1:6" ht="12.75">
      <c r="A15" s="378" t="s">
        <v>862</v>
      </c>
      <c r="B15" s="29">
        <v>9200</v>
      </c>
      <c r="C15" s="29"/>
      <c r="D15" s="18">
        <v>9200</v>
      </c>
      <c r="E15" s="66"/>
      <c r="F15" s="412"/>
    </row>
    <row r="16" spans="1:6" ht="12.75">
      <c r="A16" s="378" t="s">
        <v>863</v>
      </c>
      <c r="B16" s="29">
        <v>10400</v>
      </c>
      <c r="C16" s="29"/>
      <c r="D16" s="18">
        <v>10400</v>
      </c>
      <c r="E16" s="66"/>
      <c r="F16" s="412">
        <v>13434</v>
      </c>
    </row>
    <row r="17" spans="1:6" ht="12.75">
      <c r="A17" s="378" t="s">
        <v>960</v>
      </c>
      <c r="B17" s="29">
        <v>23000</v>
      </c>
      <c r="C17" s="29">
        <v>10000</v>
      </c>
      <c r="D17" s="18">
        <v>15000</v>
      </c>
      <c r="E17" s="66"/>
      <c r="F17" s="412"/>
    </row>
    <row r="18" spans="1:6" ht="12.75">
      <c r="A18" s="378" t="s">
        <v>864</v>
      </c>
      <c r="B18" s="29">
        <v>10000</v>
      </c>
      <c r="C18" s="29">
        <v>10000</v>
      </c>
      <c r="D18" s="18"/>
      <c r="E18" s="66"/>
      <c r="F18" s="412"/>
    </row>
    <row r="19" spans="1:6" ht="12.75">
      <c r="A19" s="378" t="s">
        <v>828</v>
      </c>
      <c r="B19" s="29">
        <v>9800</v>
      </c>
      <c r="C19" s="29"/>
      <c r="D19" s="18">
        <v>32349</v>
      </c>
      <c r="E19" s="66"/>
      <c r="F19" s="412">
        <v>14515</v>
      </c>
    </row>
    <row r="20" spans="1:6" ht="12.75">
      <c r="A20" s="378" t="s">
        <v>987</v>
      </c>
      <c r="B20" s="29">
        <v>2000</v>
      </c>
      <c r="C20" s="29"/>
      <c r="D20" s="18">
        <v>6740</v>
      </c>
      <c r="E20" s="66"/>
      <c r="F20" s="412">
        <v>6738</v>
      </c>
    </row>
    <row r="21" spans="1:6" ht="12.75">
      <c r="A21" s="378" t="s">
        <v>961</v>
      </c>
      <c r="B21" s="29">
        <v>300</v>
      </c>
      <c r="C21" s="29"/>
      <c r="D21" s="18">
        <v>300</v>
      </c>
      <c r="E21" s="66"/>
      <c r="F21" s="412">
        <v>375</v>
      </c>
    </row>
    <row r="22" spans="1:6" ht="12.75">
      <c r="A22" s="378" t="s">
        <v>1011</v>
      </c>
      <c r="B22" s="29"/>
      <c r="C22" s="29"/>
      <c r="D22" s="18"/>
      <c r="E22" s="66"/>
      <c r="F22" s="412">
        <v>1000</v>
      </c>
    </row>
    <row r="23" spans="1:6" ht="12.75">
      <c r="A23" s="378" t="s">
        <v>865</v>
      </c>
      <c r="B23" s="29">
        <v>1500</v>
      </c>
      <c r="C23" s="29"/>
      <c r="D23" s="18">
        <v>1500</v>
      </c>
      <c r="E23" s="66"/>
      <c r="F23" s="412"/>
    </row>
    <row r="24" spans="1:6" ht="12.75">
      <c r="A24" s="378" t="s">
        <v>866</v>
      </c>
      <c r="B24" s="29">
        <v>19300</v>
      </c>
      <c r="C24" s="29"/>
      <c r="D24" s="18">
        <v>19300</v>
      </c>
      <c r="E24" s="66"/>
      <c r="F24" s="412">
        <v>19000</v>
      </c>
    </row>
    <row r="25" spans="1:6" ht="12.75">
      <c r="A25" s="378" t="s">
        <v>867</v>
      </c>
      <c r="B25" s="29">
        <v>3370</v>
      </c>
      <c r="C25" s="29"/>
      <c r="D25" s="18">
        <v>3370</v>
      </c>
      <c r="E25" s="66"/>
      <c r="F25" s="412">
        <v>3370</v>
      </c>
    </row>
    <row r="26" spans="1:6" ht="12.75">
      <c r="A26" s="378" t="s">
        <v>962</v>
      </c>
      <c r="B26" s="29">
        <v>8125</v>
      </c>
      <c r="C26" s="29"/>
      <c r="D26" s="18">
        <v>8125</v>
      </c>
      <c r="E26" s="66"/>
      <c r="F26" s="412">
        <v>8125</v>
      </c>
    </row>
    <row r="27" spans="1:6" ht="12.75">
      <c r="A27" s="378" t="s">
        <v>963</v>
      </c>
      <c r="B27" s="29">
        <v>1514</v>
      </c>
      <c r="C27" s="29"/>
      <c r="D27" s="18">
        <v>3514</v>
      </c>
      <c r="E27" s="66"/>
      <c r="F27" s="412">
        <v>1514</v>
      </c>
    </row>
    <row r="28" spans="1:6" ht="12.75">
      <c r="A28" s="378" t="s">
        <v>1147</v>
      </c>
      <c r="B28" s="29">
        <v>200</v>
      </c>
      <c r="C28" s="29"/>
      <c r="D28" s="18">
        <v>1747</v>
      </c>
      <c r="E28" s="66"/>
      <c r="F28" s="412">
        <v>1367</v>
      </c>
    </row>
    <row r="29" spans="1:6" ht="12.75">
      <c r="A29" s="378" t="s">
        <v>1003</v>
      </c>
      <c r="B29" s="29"/>
      <c r="C29" s="29"/>
      <c r="D29" s="18">
        <v>1500</v>
      </c>
      <c r="E29" s="66"/>
      <c r="F29" s="412"/>
    </row>
    <row r="30" spans="1:6" ht="12.75">
      <c r="A30" s="378" t="s">
        <v>988</v>
      </c>
      <c r="B30" s="29"/>
      <c r="C30" s="29"/>
      <c r="D30" s="18">
        <v>2335</v>
      </c>
      <c r="E30" s="66"/>
      <c r="F30" s="412">
        <v>2324</v>
      </c>
    </row>
    <row r="31" spans="1:6" ht="12.75">
      <c r="A31" s="378" t="s">
        <v>989</v>
      </c>
      <c r="B31" s="29"/>
      <c r="C31" s="29"/>
      <c r="D31" s="18">
        <v>21900</v>
      </c>
      <c r="E31" s="66"/>
      <c r="F31" s="412">
        <v>21900</v>
      </c>
    </row>
    <row r="32" spans="1:6" ht="12.75">
      <c r="A32" s="378" t="s">
        <v>1007</v>
      </c>
      <c r="B32" s="29"/>
      <c r="C32" s="29"/>
      <c r="D32" s="18">
        <v>10404</v>
      </c>
      <c r="E32" s="66"/>
      <c r="F32" s="412">
        <v>11957</v>
      </c>
    </row>
    <row r="33" spans="1:6" ht="12.75">
      <c r="A33" s="378" t="s">
        <v>1044</v>
      </c>
      <c r="B33" s="29"/>
      <c r="C33" s="29"/>
      <c r="D33" s="18">
        <v>500</v>
      </c>
      <c r="E33" s="66"/>
      <c r="F33" s="412">
        <v>410</v>
      </c>
    </row>
    <row r="34" spans="1:6" ht="12.75">
      <c r="A34" s="378" t="s">
        <v>1076</v>
      </c>
      <c r="B34" s="29"/>
      <c r="C34" s="29"/>
      <c r="D34" s="18">
        <v>4076</v>
      </c>
      <c r="E34" s="66"/>
      <c r="F34" s="412">
        <v>1686</v>
      </c>
    </row>
    <row r="35" spans="1:6" ht="12.75">
      <c r="A35" s="378" t="s">
        <v>1077</v>
      </c>
      <c r="B35" s="29"/>
      <c r="C35" s="29"/>
      <c r="D35" s="18">
        <v>1904</v>
      </c>
      <c r="E35" s="66"/>
      <c r="F35" s="412">
        <v>2000</v>
      </c>
    </row>
    <row r="36" spans="1:6" ht="12.75">
      <c r="A36" s="378" t="s">
        <v>1045</v>
      </c>
      <c r="B36" s="29"/>
      <c r="C36" s="29"/>
      <c r="D36" s="18">
        <v>40563</v>
      </c>
      <c r="E36" s="66"/>
      <c r="F36" s="412">
        <v>40562</v>
      </c>
    </row>
    <row r="37" spans="1:6" ht="12.75">
      <c r="A37" s="378" t="s">
        <v>1046</v>
      </c>
      <c r="B37" s="29"/>
      <c r="C37" s="29"/>
      <c r="D37" s="18">
        <v>6604</v>
      </c>
      <c r="E37" s="66"/>
      <c r="F37" s="412">
        <v>6092</v>
      </c>
    </row>
    <row r="38" spans="1:6" ht="12.75">
      <c r="A38" s="378" t="s">
        <v>1047</v>
      </c>
      <c r="B38" s="29"/>
      <c r="C38" s="29"/>
      <c r="D38" s="18">
        <v>500</v>
      </c>
      <c r="E38" s="66"/>
      <c r="F38" s="412">
        <v>500</v>
      </c>
    </row>
    <row r="39" spans="1:6" ht="12.75">
      <c r="A39" s="378" t="s">
        <v>1126</v>
      </c>
      <c r="B39" s="29"/>
      <c r="C39" s="29"/>
      <c r="D39" s="18">
        <v>3000</v>
      </c>
      <c r="E39" s="66"/>
      <c r="F39" s="412"/>
    </row>
    <row r="40" spans="1:6" ht="12.75">
      <c r="A40" s="378" t="s">
        <v>1130</v>
      </c>
      <c r="B40" s="29"/>
      <c r="C40" s="29"/>
      <c r="D40" s="18">
        <v>1075</v>
      </c>
      <c r="E40" s="66"/>
      <c r="F40" s="412">
        <v>1075</v>
      </c>
    </row>
    <row r="41" spans="1:6" ht="12.75">
      <c r="A41" s="378" t="s">
        <v>1136</v>
      </c>
      <c r="B41" s="29"/>
      <c r="C41" s="29"/>
      <c r="D41" s="18">
        <v>3125</v>
      </c>
      <c r="E41" s="66"/>
      <c r="F41" s="412"/>
    </row>
    <row r="42" spans="1:6" ht="12.75">
      <c r="A42" s="378" t="s">
        <v>1131</v>
      </c>
      <c r="B42" s="29"/>
      <c r="C42" s="29"/>
      <c r="D42" s="18">
        <v>590</v>
      </c>
      <c r="E42" s="66"/>
      <c r="F42" s="412">
        <v>590</v>
      </c>
    </row>
    <row r="43" spans="1:6" ht="12.75">
      <c r="A43" s="378" t="s">
        <v>1132</v>
      </c>
      <c r="B43" s="29"/>
      <c r="C43" s="29"/>
      <c r="D43" s="18">
        <v>53</v>
      </c>
      <c r="E43" s="66"/>
      <c r="F43" s="412">
        <v>53</v>
      </c>
    </row>
    <row r="44" spans="1:6" ht="12.75">
      <c r="A44" s="378" t="s">
        <v>1133</v>
      </c>
      <c r="B44" s="29"/>
      <c r="C44" s="29"/>
      <c r="D44" s="18">
        <v>825</v>
      </c>
      <c r="E44" s="66"/>
      <c r="F44" s="412">
        <v>825</v>
      </c>
    </row>
    <row r="45" spans="1:6" ht="12.75">
      <c r="A45" s="378" t="s">
        <v>1134</v>
      </c>
      <c r="B45" s="29"/>
      <c r="C45" s="29"/>
      <c r="D45" s="18">
        <v>625</v>
      </c>
      <c r="E45" s="66"/>
      <c r="F45" s="412">
        <v>625</v>
      </c>
    </row>
    <row r="46" spans="1:6" ht="12.75">
      <c r="A46" s="378" t="s">
        <v>1135</v>
      </c>
      <c r="B46" s="29"/>
      <c r="C46" s="29"/>
      <c r="D46" s="18">
        <v>357</v>
      </c>
      <c r="E46" s="66"/>
      <c r="F46" s="412">
        <v>357</v>
      </c>
    </row>
    <row r="47" spans="1:6" ht="12.75">
      <c r="A47" s="160"/>
      <c r="B47" s="29"/>
      <c r="C47" s="29"/>
      <c r="D47" s="18"/>
      <c r="E47" s="66"/>
      <c r="F47" s="412"/>
    </row>
    <row r="48" spans="1:6" ht="12.75">
      <c r="A48" s="379" t="s">
        <v>606</v>
      </c>
      <c r="B48" s="129">
        <v>7625</v>
      </c>
      <c r="C48" s="29"/>
      <c r="D48" s="342">
        <f>SUM(D49)</f>
        <v>13395</v>
      </c>
      <c r="E48" s="66"/>
      <c r="F48" s="413">
        <f>SUM(F49)</f>
        <v>5941</v>
      </c>
    </row>
    <row r="49" spans="1:6" ht="12.75">
      <c r="A49" s="378" t="s">
        <v>868</v>
      </c>
      <c r="B49" s="29">
        <v>7625</v>
      </c>
      <c r="C49" s="29"/>
      <c r="D49" s="18">
        <v>13395</v>
      </c>
      <c r="E49" s="66"/>
      <c r="F49" s="412">
        <v>5941</v>
      </c>
    </row>
    <row r="50" spans="1:6" ht="12.75">
      <c r="A50" s="378"/>
      <c r="B50" s="29"/>
      <c r="C50" s="29"/>
      <c r="D50" s="18"/>
      <c r="E50" s="66"/>
      <c r="F50" s="412"/>
    </row>
    <row r="51" spans="1:6" ht="12.75">
      <c r="A51" s="379" t="s">
        <v>607</v>
      </c>
      <c r="B51" s="129">
        <f>SUM(B52:B66)</f>
        <v>2250</v>
      </c>
      <c r="C51" s="29"/>
      <c r="D51" s="342">
        <f>SUM(D52:D68)</f>
        <v>18200</v>
      </c>
      <c r="E51" s="66"/>
      <c r="F51" s="413">
        <f>SUM(F52:F68)</f>
        <v>18160</v>
      </c>
    </row>
    <row r="52" spans="1:6" ht="12.75">
      <c r="A52" s="378" t="s">
        <v>1137</v>
      </c>
      <c r="B52" s="29">
        <v>500</v>
      </c>
      <c r="C52" s="29"/>
      <c r="D52" s="18">
        <v>605</v>
      </c>
      <c r="E52" s="66"/>
      <c r="F52" s="412">
        <v>605</v>
      </c>
    </row>
    <row r="53" spans="1:6" ht="12.75">
      <c r="A53" s="378" t="s">
        <v>1014</v>
      </c>
      <c r="B53" s="29">
        <v>250</v>
      </c>
      <c r="C53" s="29"/>
      <c r="D53" s="18">
        <v>407</v>
      </c>
      <c r="E53" s="66"/>
      <c r="F53" s="412">
        <v>407</v>
      </c>
    </row>
    <row r="54" spans="1:6" ht="13.5" customHeight="1">
      <c r="A54" s="380" t="s">
        <v>964</v>
      </c>
      <c r="B54" s="132">
        <v>1500</v>
      </c>
      <c r="C54" s="132"/>
      <c r="D54" s="18">
        <v>3538</v>
      </c>
      <c r="E54" s="66"/>
      <c r="F54" s="412">
        <v>3538</v>
      </c>
    </row>
    <row r="55" spans="1:6" ht="13.5" customHeight="1">
      <c r="A55" s="380" t="s">
        <v>1056</v>
      </c>
      <c r="B55" s="132"/>
      <c r="C55" s="132"/>
      <c r="D55" s="18"/>
      <c r="E55" s="66"/>
      <c r="F55" s="412"/>
    </row>
    <row r="56" spans="1:6" ht="13.5" customHeight="1">
      <c r="A56" s="380" t="s">
        <v>990</v>
      </c>
      <c r="B56" s="132"/>
      <c r="C56" s="132"/>
      <c r="D56" s="18">
        <v>342</v>
      </c>
      <c r="E56" s="66"/>
      <c r="F56" s="412">
        <v>342</v>
      </c>
    </row>
    <row r="57" spans="1:6" ht="13.5" customHeight="1">
      <c r="A57" s="380" t="s">
        <v>991</v>
      </c>
      <c r="B57" s="132"/>
      <c r="C57" s="132"/>
      <c r="D57" s="18">
        <v>210</v>
      </c>
      <c r="E57" s="66"/>
      <c r="F57" s="412">
        <v>175</v>
      </c>
    </row>
    <row r="58" spans="1:6" ht="13.5" customHeight="1">
      <c r="A58" s="380" t="s">
        <v>992</v>
      </c>
      <c r="B58" s="132"/>
      <c r="C58" s="132"/>
      <c r="D58" s="18">
        <v>139</v>
      </c>
      <c r="E58" s="66"/>
      <c r="F58" s="412">
        <v>139</v>
      </c>
    </row>
    <row r="59" spans="1:6" ht="13.5" customHeight="1">
      <c r="A59" s="380" t="s">
        <v>996</v>
      </c>
      <c r="B59" s="132"/>
      <c r="C59" s="132"/>
      <c r="D59" s="18">
        <v>650</v>
      </c>
      <c r="E59" s="66"/>
      <c r="F59" s="412">
        <v>650</v>
      </c>
    </row>
    <row r="60" spans="1:6" ht="13.5" customHeight="1">
      <c r="A60" s="380" t="s">
        <v>993</v>
      </c>
      <c r="B60" s="132"/>
      <c r="C60" s="132"/>
      <c r="D60" s="18">
        <v>125</v>
      </c>
      <c r="E60" s="66"/>
      <c r="F60" s="412">
        <v>125</v>
      </c>
    </row>
    <row r="61" spans="1:6" ht="13.5" customHeight="1">
      <c r="A61" s="380" t="s">
        <v>1015</v>
      </c>
      <c r="B61" s="132"/>
      <c r="C61" s="132"/>
      <c r="D61" s="18">
        <v>511</v>
      </c>
      <c r="E61" s="66"/>
      <c r="F61" s="412">
        <v>511</v>
      </c>
    </row>
    <row r="62" spans="1:6" ht="13.5" customHeight="1">
      <c r="A62" s="380" t="s">
        <v>1012</v>
      </c>
      <c r="B62" s="132"/>
      <c r="C62" s="132"/>
      <c r="D62" s="18">
        <v>493</v>
      </c>
      <c r="E62" s="66"/>
      <c r="F62" s="412">
        <v>494</v>
      </c>
    </row>
    <row r="63" spans="1:6" ht="13.5" customHeight="1">
      <c r="A63" s="380" t="s">
        <v>1013</v>
      </c>
      <c r="B63" s="132"/>
      <c r="C63" s="132"/>
      <c r="D63" s="18">
        <v>404</v>
      </c>
      <c r="E63" s="66"/>
      <c r="F63" s="412">
        <v>404</v>
      </c>
    </row>
    <row r="64" spans="1:6" ht="13.5" customHeight="1">
      <c r="A64" s="380" t="s">
        <v>997</v>
      </c>
      <c r="B64" s="132"/>
      <c r="C64" s="132"/>
      <c r="D64" s="18">
        <v>952</v>
      </c>
      <c r="E64" s="66"/>
      <c r="F64" s="412">
        <v>952</v>
      </c>
    </row>
    <row r="65" spans="1:6" ht="13.5" customHeight="1">
      <c r="A65" s="380" t="s">
        <v>994</v>
      </c>
      <c r="B65" s="132"/>
      <c r="C65" s="132"/>
      <c r="D65" s="18">
        <v>4143</v>
      </c>
      <c r="E65" s="66"/>
      <c r="F65" s="412">
        <v>4143</v>
      </c>
    </row>
    <row r="66" spans="1:6" ht="12.75">
      <c r="A66" s="380" t="s">
        <v>995</v>
      </c>
      <c r="B66" s="132"/>
      <c r="C66" s="132"/>
      <c r="D66" s="18">
        <v>1006</v>
      </c>
      <c r="E66" s="66"/>
      <c r="F66" s="412">
        <v>1006</v>
      </c>
    </row>
    <row r="67" spans="1:6" ht="12.75">
      <c r="A67" s="380" t="s">
        <v>1016</v>
      </c>
      <c r="B67" s="132"/>
      <c r="C67" s="132"/>
      <c r="D67" s="18">
        <v>4100</v>
      </c>
      <c r="E67" s="66"/>
      <c r="F67" s="412">
        <v>4094</v>
      </c>
    </row>
    <row r="68" spans="1:6" ht="12.75">
      <c r="A68" s="380" t="s">
        <v>752</v>
      </c>
      <c r="B68" s="132"/>
      <c r="C68" s="132"/>
      <c r="D68" s="18">
        <v>575</v>
      </c>
      <c r="E68" s="66"/>
      <c r="F68" s="412">
        <v>575</v>
      </c>
    </row>
    <row r="69" spans="1:6" ht="13.5" thickBot="1">
      <c r="A69" s="381" t="s">
        <v>608</v>
      </c>
      <c r="B69" s="133">
        <f>SUM(B8+B48+B51)</f>
        <v>407629</v>
      </c>
      <c r="C69" s="133">
        <f>SUM(C8+C48+C51)</f>
        <v>50000</v>
      </c>
      <c r="D69" s="27">
        <f>SUM(D8+D48+D51)</f>
        <v>546621</v>
      </c>
      <c r="E69" s="420"/>
      <c r="F69" s="415">
        <f>SUM(F8+F48+F51)</f>
        <v>422933</v>
      </c>
    </row>
    <row r="70" ht="13.5" thickTop="1"/>
  </sheetData>
  <mergeCells count="2">
    <mergeCell ref="A5:F5"/>
    <mergeCell ref="A4:F4"/>
  </mergeCells>
  <printOptions horizontalCentered="1"/>
  <pageMargins left="0.24" right="0.28" top="0.984251968503937" bottom="0.74" header="0.5118110236220472" footer="0.5118110236220472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Polg.Hiv.Tata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</dc:creator>
  <cp:keywords/>
  <dc:description/>
  <cp:lastModifiedBy>PH</cp:lastModifiedBy>
  <cp:lastPrinted>2006-05-31T06:48:38Z</cp:lastPrinted>
  <dcterms:created xsi:type="dcterms:W3CDTF">2003-02-14T08:59:10Z</dcterms:created>
  <dcterms:modified xsi:type="dcterms:W3CDTF">2007-02-19T10:14:18Z</dcterms:modified>
  <cp:category/>
  <cp:version/>
  <cp:contentType/>
  <cp:contentStatus/>
</cp:coreProperties>
</file>